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На Сайт\Раскрытие Информации\electro\2019\"/>
    </mc:Choice>
  </mc:AlternateContent>
  <bookViews>
    <workbookView xWindow="0" yWindow="0" windowWidth="21570" windowHeight="7905" activeTab="1"/>
  </bookViews>
  <sheets>
    <sheet name="Прил1" sheetId="1" r:id="rId1"/>
    <sheet name="Раздел2 прил2" sheetId="4" r:id="rId2"/>
    <sheet name="Раздел3 прил5" sheetId="2" r:id="rId3"/>
  </sheets>
  <externalReferences>
    <externalReference r:id="rId4"/>
    <externalReference r:id="rId5"/>
    <externalReference r:id="rId6"/>
  </externalReferences>
  <definedNames>
    <definedName name="TABLE" localSheetId="1">'Раздел2 прил2'!$A$7:$J$47</definedName>
    <definedName name="TABLE" localSheetId="2">'Раздел3 прил5'!$A$8:$G$48</definedName>
    <definedName name="_xlnm.Print_Titles" localSheetId="1">'Раздел2 прил2'!$7:$9</definedName>
    <definedName name="_xlnm.Print_Titles" localSheetId="2">'Раздел3 прил5'!$8:$9</definedName>
    <definedName name="_xlnm.Print_Area" localSheetId="0">Прил1!$A$1:$G$18</definedName>
    <definedName name="_xlnm.Print_Area" localSheetId="1">'Раздел2 прил2'!$A$1:$J$53</definedName>
    <definedName name="_xlnm.Print_Area" localSheetId="2">'Раздел3 прил5'!$A$1:$K$54</definedName>
  </definedNames>
  <calcPr calcId="152511" fullCalcOnLoad="1"/>
</workbook>
</file>

<file path=xl/calcChain.xml><?xml version="1.0" encoding="utf-8"?>
<calcChain xmlns="http://schemas.openxmlformats.org/spreadsheetml/2006/main">
  <c r="J22" i="4" l="1"/>
  <c r="H22" i="4"/>
  <c r="E22" i="4"/>
  <c r="I21" i="4"/>
  <c r="G21" i="4"/>
  <c r="D21" i="4"/>
  <c r="E12" i="4" s="1"/>
  <c r="J24" i="2"/>
  <c r="K24" i="2"/>
  <c r="J19" i="2"/>
  <c r="K19" i="2"/>
  <c r="J18" i="2"/>
  <c r="K18" i="2"/>
  <c r="J17" i="2"/>
  <c r="K17" i="2" s="1"/>
  <c r="H11" i="4"/>
  <c r="I18" i="2"/>
  <c r="I19" i="2"/>
  <c r="I17" i="2"/>
  <c r="H12" i="4"/>
  <c r="H13" i="4" s="1"/>
  <c r="J39" i="4"/>
  <c r="J40" i="4" s="1"/>
  <c r="H39" i="4"/>
  <c r="E39" i="4"/>
  <c r="F39" i="4" s="1"/>
  <c r="F40" i="4" s="1"/>
  <c r="J34" i="4"/>
  <c r="I34" i="4"/>
  <c r="H34" i="4"/>
  <c r="G34" i="4"/>
  <c r="E34" i="4"/>
  <c r="D34" i="4"/>
  <c r="J33" i="4"/>
  <c r="I33" i="4"/>
  <c r="H33" i="4"/>
  <c r="G33" i="4"/>
  <c r="E33" i="4"/>
  <c r="D33" i="4"/>
  <c r="J32" i="4"/>
  <c r="I32" i="4"/>
  <c r="H32" i="4"/>
  <c r="G32" i="4"/>
  <c r="E32" i="4"/>
  <c r="D32" i="4"/>
  <c r="J31" i="4"/>
  <c r="I31" i="4"/>
  <c r="I43" i="4" s="1"/>
  <c r="H31" i="4"/>
  <c r="G31" i="4"/>
  <c r="G43" i="4" s="1"/>
  <c r="E31" i="4"/>
  <c r="D31" i="4"/>
  <c r="J29" i="4"/>
  <c r="I29" i="4"/>
  <c r="H29" i="4"/>
  <c r="G29" i="4"/>
  <c r="E29" i="4"/>
  <c r="D29" i="4"/>
  <c r="J28" i="4"/>
  <c r="L28" i="4" s="1"/>
  <c r="J27" i="4"/>
  <c r="I28" i="4"/>
  <c r="H27" i="4"/>
  <c r="H40" i="4" s="1"/>
  <c r="H28" i="4"/>
  <c r="G28" i="4"/>
  <c r="E28" i="4"/>
  <c r="E27" i="4" s="1"/>
  <c r="E40" i="4" s="1"/>
  <c r="D28" i="4"/>
  <c r="J11" i="4"/>
  <c r="J12" i="4" s="1"/>
  <c r="I42" i="4"/>
  <c r="D43" i="4"/>
  <c r="H16" i="4"/>
  <c r="J13" i="4" l="1"/>
  <c r="J16" i="4"/>
  <c r="J14" i="4"/>
  <c r="E16" i="4"/>
  <c r="E13" i="4"/>
  <c r="E14" i="4"/>
  <c r="K28" i="4"/>
  <c r="H14" i="4"/>
</calcChain>
</file>

<file path=xl/comments1.xml><?xml version="1.0" encoding="utf-8"?>
<comments xmlns="http://schemas.openxmlformats.org/spreadsheetml/2006/main">
  <authors>
    <author>Огирчук С.А.</author>
  </authors>
  <commentList>
    <comment ref="E11" authorId="0" shapeId="0">
      <text>
        <r>
          <rPr>
            <b/>
            <sz val="8"/>
            <color indexed="81"/>
            <rFont val="Tahoma"/>
            <charset val="1"/>
          </rPr>
          <t>Огирчук С.А.:</t>
        </r>
        <r>
          <rPr>
            <sz val="8"/>
            <color indexed="81"/>
            <rFont val="Tahoma"/>
            <charset val="1"/>
          </rPr>
          <t xml:space="preserve">
Тариф не был утвержден</t>
        </r>
      </text>
    </comment>
    <comment ref="D42" authorId="0" shapeId="0">
      <text>
        <r>
          <rPr>
            <b/>
            <sz val="8"/>
            <color indexed="81"/>
            <rFont val="Tahoma"/>
            <charset val="1"/>
          </rPr>
          <t>Огирчук С.А.:</t>
        </r>
        <r>
          <rPr>
            <sz val="8"/>
            <color indexed="81"/>
            <rFont val="Tahoma"/>
            <charset val="1"/>
          </rPr>
          <t xml:space="preserve">
суммарно 7 аэропортов</t>
        </r>
      </text>
    </comment>
  </commentList>
</comments>
</file>

<file path=xl/sharedStrings.xml><?xml version="1.0" encoding="utf-8"?>
<sst xmlns="http://schemas.openxmlformats.org/spreadsheetml/2006/main" count="260" uniqueCount="187">
  <si>
    <t>Наименование организации</t>
  </si>
  <si>
    <t>ИНН</t>
  </si>
  <si>
    <t>1101141183</t>
  </si>
  <si>
    <t>КПП</t>
  </si>
  <si>
    <t>Местонаходжение (адрес)</t>
  </si>
  <si>
    <t>г.Сыктывкар, ул.Советская,  д.67</t>
  </si>
  <si>
    <t>А.Н. Пономарев</t>
  </si>
  <si>
    <t>ставка на оплату технологического расхода (потерь)</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</si>
  <si>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</si>
  <si>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</si>
  <si>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</si>
  <si>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</si>
  <si>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</si>
  <si>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</si>
  <si>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</si>
  <si>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</si>
  <si>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</si>
  <si>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</si>
  <si>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</si>
  <si>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</si>
  <si>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</si>
  <si>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</si>
  <si>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руб./МВт в мес.</t>
  </si>
  <si>
    <t>руб./МВт·ч</t>
  </si>
  <si>
    <t>1.2.</t>
  </si>
  <si>
    <t xml:space="preserve">услуги по передаче электрической энергии (мощности) </t>
  </si>
  <si>
    <t>двухставочный тариф</t>
  </si>
  <si>
    <t>ставка на содержание сетей</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</si>
  <si>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</si>
  <si>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</si>
  <si>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</si>
  <si>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</si>
  <si>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</si>
  <si>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</si>
  <si>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</si>
  <si>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</si>
  <si>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</si>
  <si>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</si>
  <si>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</si>
  <si>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</si>
  <si>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</si>
  <si>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</si>
  <si>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</si>
  <si>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</si>
  <si>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</si>
  <si>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</si>
  <si>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</si>
  <si>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</si>
  <si>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</si>
  <si>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</si>
  <si>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</si>
  <si>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</si>
  <si>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</si>
  <si>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</si>
  <si>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</si>
  <si>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</si>
  <si>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</si>
  <si>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</si>
  <si>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</si>
  <si>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</si>
  <si>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</si>
  <si>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</si>
  <si>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</si>
  <si>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</si>
  <si>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</si>
  <si>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</si>
  <si>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</si>
  <si>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</si>
  <si>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</si>
  <si>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</si>
  <si>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</si>
  <si>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</si>
  <si>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</si>
  <si>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</si>
  <si>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</si>
  <si>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</si>
  <si>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</si>
  <si>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</si>
  <si>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</si>
  <si>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</si>
  <si>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Единица измерения</t>
  </si>
  <si>
    <t>Фактические показатели 
за год, предшествующий базовому периоду</t>
  </si>
  <si>
    <t>Предложения 
на расчетный период регулирования</t>
  </si>
  <si>
    <t>МВт</t>
  </si>
  <si>
    <t>5.</t>
  </si>
  <si>
    <t>Показатели численности персонала и фонда оплаты труда по регулируемым видам деятельности</t>
  </si>
  <si>
    <t>человек</t>
  </si>
  <si>
    <t>Чистая прибыль (убыток)</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</si>
  <si>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</si>
  <si>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</si>
  <si>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</si>
  <si>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</si>
  <si>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</si>
  <si>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</si>
  <si>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</si>
  <si>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</si>
  <si>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</si>
  <si>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</si>
  <si>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</si>
  <si>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</si>
  <si>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</si>
  <si>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МВт·ч</t>
  </si>
  <si>
    <t xml:space="preserve">
3.4.</t>
  </si>
  <si>
    <t xml:space="preserve">
тыс. кВт·ч</t>
  </si>
  <si>
    <t>3.5.</t>
  </si>
  <si>
    <t>тыс. кВт·ч</t>
  </si>
  <si>
    <t>3.6.</t>
  </si>
  <si>
    <t>3.7.</t>
  </si>
  <si>
    <t>3.8.</t>
  </si>
  <si>
    <t>Необходимая валовая выручка по регулируемым видам деятельности организации - всего</t>
  </si>
  <si>
    <t>в том числе:</t>
  </si>
  <si>
    <t>оплата труда</t>
  </si>
  <si>
    <t>ремонт основных фондов</t>
  </si>
  <si>
    <t>материальные затраты</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</si>
  <si>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</si>
  <si>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</si>
  <si>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</si>
  <si>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</si>
  <si>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t>у.е.</t>
  </si>
  <si>
    <t>тыс. рублей (у.е.)</t>
  </si>
  <si>
    <t>5.1.</t>
  </si>
  <si>
    <t>Среднесписочная численность персонала</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</si>
  <si>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</si>
  <si>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</si>
  <si>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</si>
  <si>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</si>
  <si>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</si>
  <si>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</si>
  <si>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</si>
  <si>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 xml:space="preserve">Показатели, утвержденные 
на базовый период </t>
    </r>
    <r>
      <rPr>
        <vertAlign val="superscript"/>
        <sz val="12"/>
        <rFont val="Times New Roman"/>
        <family val="1"/>
        <charset val="204"/>
      </rPr>
      <t>1</t>
    </r>
  </si>
  <si>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</si>
  <si>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</si>
  <si>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</si>
  <si>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r>
      <t xml:space="preserve">
Объем полезного отпуска электроэнергии - всего </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</si>
  <si>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</si>
  <si>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</si>
  <si>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</si>
  <si>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</si>
  <si>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</si>
  <si>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</si>
  <si>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</si>
  <si>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</si>
  <si>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</si>
  <si>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</si>
  <si>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</si>
  <si>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</si>
  <si>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Полное наименование организации</t>
  </si>
  <si>
    <t>Акционерное общество "Комиавиатранс"</t>
  </si>
  <si>
    <t>Фактический адрес</t>
  </si>
  <si>
    <t>АО "Комиавиатранс"</t>
  </si>
  <si>
    <t>Ф.И.О. руководителя</t>
  </si>
  <si>
    <t>Адрес электронной почты</t>
  </si>
  <si>
    <t>Контактный телефон</t>
  </si>
  <si>
    <t>Факс</t>
  </si>
  <si>
    <t>Пономарев Александр Николаевич</t>
  </si>
  <si>
    <t>(8212) 280-300 (приемная)</t>
  </si>
  <si>
    <t>(8212) 21-57-16</t>
  </si>
  <si>
    <t>mail@komiaviatrans.ru</t>
  </si>
  <si>
    <t xml:space="preserve">Генеральный директор АО "Комиавиатранс" </t>
  </si>
  <si>
    <t>м.п.</t>
  </si>
  <si>
    <t>М.П.</t>
  </si>
  <si>
    <t>Коллективный договор 
АО "Комиавиатранс"
 (принят 21.01.2011 года)</t>
  </si>
  <si>
    <t>-</t>
  </si>
  <si>
    <t>Объем полезного отпуска электроэнергии сторонним потребителям</t>
  </si>
  <si>
    <t>3.4.1.</t>
  </si>
  <si>
    <t>АО "Комиавиатранс" в области передачи электрической энергии</t>
  </si>
  <si>
    <t>Расходы на весь объем передачи электроэнергии, включающей собственное потребление</t>
  </si>
  <si>
    <t>Расходы на объем передачи электроэнергии субабонентам</t>
  </si>
  <si>
    <t>Расходы на содержание сетей, всего</t>
  </si>
  <si>
    <t>2017 год</t>
  </si>
  <si>
    <t>руб./ 
кВт в мес.</t>
  </si>
  <si>
    <t>руб./ 
кВт·ч</t>
  </si>
  <si>
    <t>руб./
кВт·ч</t>
  </si>
  <si>
    <t>руб./
МВт·ч</t>
  </si>
  <si>
    <t>с 01ноября</t>
  </si>
  <si>
    <t>6% 
Приказ Службы Республики Коми по тарифам от 20.10.2016г  № 42/22</t>
  </si>
  <si>
    <t>Программа энергоэффективности
 на 2016-2018 годы , утверждена генеральным директором АО "Комиавиатранс" 05.02.2015г ; Приказ от 14.07.2016г № 329/1 "О внесении изменений в действующую программу в области энергосбережения и энергоэффективности"</t>
  </si>
  <si>
    <t xml:space="preserve">Ожидаемые показатели 
АО "Комиавиатранс" </t>
  </si>
  <si>
    <t>2018 год</t>
  </si>
  <si>
    <r>
      <t xml:space="preserve">ПРЕДЛОЖЕНИЕ 
о размере цен (тарифов), долгосрочных параметров регулирования тарифа
 на услуги по передаче электрической энергии АО "Комиавиатранс" </t>
    </r>
    <r>
      <rPr>
        <b/>
        <sz val="12"/>
        <color indexed="12"/>
        <rFont val="Times New Roman"/>
        <family val="1"/>
        <charset val="204"/>
      </rPr>
      <t>на 2019 год</t>
    </r>
  </si>
  <si>
    <r>
      <t xml:space="preserve">Показатели, 2018 год ожидаемые 
на базовый период </t>
    </r>
    <r>
      <rPr>
        <vertAlign val="superscript"/>
        <sz val="12"/>
        <color indexed="12"/>
        <rFont val="Times New Roman"/>
        <family val="1"/>
        <charset val="204"/>
      </rPr>
      <t>1</t>
    </r>
  </si>
  <si>
    <t>2019 год (прогноз)</t>
  </si>
  <si>
    <t>2019 год</t>
  </si>
  <si>
    <t>Приказ Министерства строительства, тарифов, жилищно-коммунального и дорожного хозяйства Республики Коми от 28.12.2017г  № 75/9-Т</t>
  </si>
  <si>
    <t>Предложения АО "Комиавиатранс"  на 2019 год</t>
  </si>
  <si>
    <t>Приказ Министерства строительства, тарифов, жилищно-коммунального и дорожного хозяйства Республики Коми от 28.12.2017г  № 75/10-Т</t>
  </si>
  <si>
    <t>2018 год утв. Министерством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</si>
</sst>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
    <numFmt numFmtId="173" formatCode="0.0%"/>
    <numFmt numFmtId="182" formatCode="0.000"/>
  </numFmts>
  <fonts count="48" x14ac:knownFonts="1">
    <font>
      <sz val="11"/>
      <color indexed="8"/>
      <name val="Calibri"/>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1"/>
      <color indexed="1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color indexed="8"/>
      <name val="Calibri"/>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0"/>
      <color indexed="9"/>
      <name val="Times New Roman"/>
      <family val="1"/>
      <charset val="204"/>
    </font>
    <font>
      <sz val="12"/>
      <color indexed="8"/>
      <name val="Times New Roman"/>
      <family val="1"/>
      <charset val="204"/>
    </font>
    <font>
      <vertAlign val="superscript"/>
      <sz val="12"/>
      <name val="Times New Roman"/>
      <family val="1"/>
      <charset val="204"/>
    </font>
    <font>
      <i/>
      <sz val="12"/>
      <name val="Times New Roman"/>
      <family val="1"/>
      <charset val="204"/>
    </font>
    <font>
      <vertAlign val="superscript"/>
      <sz val="10"/>
      <name val="Times New Roman"/>
      <family val="1"/>
      <charset val="204"/>
    </font>
    <font>
      <b/>
      <sz val="11"/>
      <color indexed="8"/>
      <name val="Times New Roman"/>
      <family val="1"/>
      <charset val="204"/>
    </font>
    <font>
      <b/>
      <sz val="12"/>
      <name val="Times New Roman"/>
      <family val="1"/>
      <charset val="204"/>
    </font>
    <font>
      <b/>
      <sz val="12"/>
      <color indexed="12"/>
      <name val="Times New Roman"/>
      <family val="1"/>
      <charset val="204"/>
    </font>
    <font>
      <b/>
      <sz val="12"/>
      <color indexed="8"/>
      <name val="Times New Roman"/>
      <family val="1"/>
      <charset val="204"/>
    </font>
    <font>
      <u/>
      <sz val="12"/>
      <color indexed="12"/>
      <name val="Times New Roman"/>
      <family val="1"/>
      <charset val="204"/>
    </font>
    <font>
      <b/>
      <sz val="10"/>
      <color indexed="12"/>
      <name val="Times New Roman"/>
      <family val="1"/>
      <charset val="204"/>
    </font>
    <font>
      <sz val="10"/>
      <color indexed="12"/>
      <name val="Times New Roman"/>
      <family val="1"/>
      <charset val="204"/>
    </font>
    <font>
      <sz val="11"/>
      <color indexed="10"/>
      <name val="Times New Roman"/>
      <family val="1"/>
      <charset val="204"/>
    </font>
    <font>
      <sz val="9"/>
      <name val="Times New Roman"/>
      <family val="1"/>
      <charset val="204"/>
    </font>
    <font>
      <sz val="12"/>
      <color indexed="12"/>
      <name val="Times New Roman"/>
      <family val="1"/>
      <charset val="204"/>
    </font>
    <font>
      <sz val="12"/>
      <color indexed="10"/>
      <name val="Times New Roman"/>
      <family val="1"/>
      <charset val="204"/>
    </font>
    <font>
      <sz val="8"/>
      <color indexed="81"/>
      <name val="Tahoma"/>
      <charset val="1"/>
    </font>
    <font>
      <b/>
      <sz val="8"/>
      <color indexed="81"/>
      <name val="Tahoma"/>
      <charset val="1"/>
    </font>
    <font>
      <sz val="12"/>
      <color indexed="9"/>
      <name val="Times New Roman"/>
      <family val="1"/>
      <charset val="204"/>
    </font>
    <font>
      <vertAlign val="superscript"/>
      <sz val="12"/>
      <color indexed="12"/>
      <name val="Times New Roman"/>
      <family val="1"/>
      <charset val="204"/>
    </font>
    <font>
      <sz val="11"/>
      <color indexed="12"/>
      <name val="Times New Roman"/>
      <family val="1"/>
      <charset val="204"/>
    </font>
  </fonts>
  <fills count="17">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9">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4" borderId="1" applyNumberFormat="0" applyAlignment="0" applyProtection="0"/>
    <xf numFmtId="0" fontId="4" fillId="11" borderId="2" applyNumberFormat="0" applyAlignment="0" applyProtection="0"/>
    <xf numFmtId="0" fontId="5" fillId="11" borderId="1" applyNumberFormat="0" applyAlignment="0" applyProtection="0"/>
    <xf numFmtId="0" fontId="6"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12" borderId="7" applyNumberFormat="0" applyAlignment="0" applyProtection="0"/>
    <xf numFmtId="0" fontId="12" fillId="0" borderId="0" applyNumberFormat="0" applyFill="0" applyBorder="0" applyAlignment="0" applyProtection="0"/>
    <xf numFmtId="0" fontId="13" fillId="13" borderId="0" applyNumberFormat="0" applyBorder="0" applyAlignment="0" applyProtection="0"/>
    <xf numFmtId="0" fontId="1" fillId="0" borderId="0"/>
    <xf numFmtId="0" fontId="20" fillId="0" borderId="0"/>
    <xf numFmtId="0" fontId="20" fillId="0" borderId="0"/>
    <xf numFmtId="0" fontId="14" fillId="2" borderId="0" applyNumberFormat="0" applyBorder="0" applyAlignment="0" applyProtection="0"/>
    <xf numFmtId="0" fontId="15" fillId="0" borderId="0" applyNumberFormat="0" applyFill="0" applyBorder="0" applyAlignment="0" applyProtection="0"/>
    <xf numFmtId="0" fontId="1" fillId="14" borderId="8" applyNumberFormat="0" applyFont="0" applyAlignment="0" applyProtection="0"/>
    <xf numFmtId="9" fontId="1"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cellStyleXfs>
  <cellXfs count="102">
    <xf numFmtId="0" fontId="0" fillId="0" borderId="0" xfId="0"/>
    <xf numFmtId="0" fontId="0" fillId="0" borderId="0" xfId="0" applyFill="1"/>
    <xf numFmtId="0" fontId="0" fillId="0" borderId="0" xfId="0" applyFill="1" applyBorder="1" applyAlignment="1">
      <alignment horizontal="center" vertical="center" wrapText="1"/>
    </xf>
    <xf numFmtId="0" fontId="19" fillId="0" borderId="0" xfId="0" applyFont="1" applyFill="1" applyAlignment="1">
      <alignment vertical="center" wrapText="1"/>
    </xf>
    <xf numFmtId="0" fontId="21" fillId="0" borderId="0" xfId="21" applyFont="1"/>
    <xf numFmtId="0" fontId="24" fillId="0" borderId="10" xfId="19" applyFont="1" applyBorder="1" applyAlignment="1">
      <alignment horizontal="center" vertical="center" wrapText="1"/>
    </xf>
    <xf numFmtId="0" fontId="25" fillId="0" borderId="0" xfId="21" applyFont="1" applyAlignment="1">
      <alignment horizontal="center" vertical="center" wrapText="1"/>
    </xf>
    <xf numFmtId="0" fontId="25" fillId="0" borderId="0" xfId="21" applyFont="1" applyAlignment="1">
      <alignment vertical="top"/>
    </xf>
    <xf numFmtId="0" fontId="27" fillId="0" borderId="0" xfId="21" applyFont="1"/>
    <xf numFmtId="0" fontId="22" fillId="0" borderId="0" xfId="21" applyFont="1"/>
    <xf numFmtId="0" fontId="21" fillId="0" borderId="0" xfId="20" applyFont="1"/>
    <xf numFmtId="0" fontId="21" fillId="0" borderId="0" xfId="20" applyFont="1" applyAlignment="1">
      <alignment horizontal="center" vertical="center" wrapText="1"/>
    </xf>
    <xf numFmtId="0" fontId="21" fillId="0" borderId="0" xfId="20" applyFont="1" applyAlignment="1">
      <alignment vertical="top"/>
    </xf>
    <xf numFmtId="0" fontId="21" fillId="0" borderId="0" xfId="20" applyFont="1" applyAlignment="1"/>
    <xf numFmtId="0" fontId="27" fillId="0" borderId="0" xfId="20" applyFont="1"/>
    <xf numFmtId="0" fontId="22" fillId="0" borderId="0" xfId="20" applyFont="1"/>
    <xf numFmtId="0" fontId="21" fillId="0" borderId="10" xfId="20" applyFont="1" applyBorder="1" applyAlignment="1">
      <alignment horizontal="center" vertical="center" wrapText="1"/>
    </xf>
    <xf numFmtId="0" fontId="21" fillId="0" borderId="10" xfId="20" applyFont="1" applyBorder="1" applyAlignment="1">
      <alignment horizontal="center" vertical="center"/>
    </xf>
    <xf numFmtId="0" fontId="24" fillId="0" borderId="10" xfId="19" applyFont="1" applyBorder="1" applyAlignment="1">
      <alignment horizontal="center" vertical="top" wrapText="1"/>
    </xf>
    <xf numFmtId="0" fontId="24" fillId="0" borderId="10" xfId="19" applyFont="1" applyBorder="1" applyAlignment="1">
      <alignment horizontal="left" vertical="top" wrapText="1"/>
    </xf>
    <xf numFmtId="0" fontId="24" fillId="0" borderId="10" xfId="19" applyFont="1" applyBorder="1" applyAlignment="1">
      <alignment horizontal="center" vertical="top"/>
    </xf>
    <xf numFmtId="0" fontId="32" fillId="0" borderId="10" xfId="19" applyFont="1" applyBorder="1" applyAlignment="1">
      <alignment horizontal="left" vertical="top" wrapText="1"/>
    </xf>
    <xf numFmtId="0" fontId="33" fillId="0" borderId="0" xfId="21" applyFont="1"/>
    <xf numFmtId="49" fontId="21" fillId="0" borderId="10" xfId="20" applyNumberFormat="1" applyFont="1" applyBorder="1" applyAlignment="1">
      <alignment horizontal="center" vertical="center"/>
    </xf>
    <xf numFmtId="0" fontId="24" fillId="0" borderId="0" xfId="0" applyFont="1" applyFill="1"/>
    <xf numFmtId="0" fontId="24" fillId="0" borderId="0" xfId="0" applyFont="1" applyFill="1" applyAlignment="1">
      <alignment horizontal="right"/>
    </xf>
    <xf numFmtId="0" fontId="28" fillId="0" borderId="0" xfId="0" applyFont="1" applyFill="1"/>
    <xf numFmtId="0" fontId="28"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4" fontId="28" fillId="0" borderId="0" xfId="0" applyNumberFormat="1" applyFont="1" applyFill="1" applyBorder="1" applyAlignment="1">
      <alignment horizontal="center" vertical="center" wrapText="1"/>
    </xf>
    <xf numFmtId="0" fontId="35" fillId="0" borderId="0" xfId="0" applyFont="1" applyFill="1" applyBorder="1" applyAlignment="1">
      <alignment horizontal="left" wrapText="1"/>
    </xf>
    <xf numFmtId="0" fontId="28" fillId="0" borderId="0" xfId="0" applyFont="1" applyFill="1" applyBorder="1" applyAlignment="1"/>
    <xf numFmtId="0" fontId="35" fillId="0" borderId="0" xfId="0" applyFont="1" applyFill="1" applyBorder="1" applyAlignment="1">
      <alignment horizontal="right"/>
    </xf>
    <xf numFmtId="0" fontId="21" fillId="0" borderId="11" xfId="20" applyFont="1" applyBorder="1" applyAlignment="1">
      <alignment horizontal="center" vertical="center" wrapText="1"/>
    </xf>
    <xf numFmtId="0" fontId="21" fillId="0" borderId="12" xfId="20" applyFont="1" applyBorder="1" applyAlignment="1">
      <alignment horizontal="center" vertical="center" wrapText="1"/>
    </xf>
    <xf numFmtId="0" fontId="37" fillId="0" borderId="10" xfId="20" applyFont="1" applyBorder="1" applyAlignment="1">
      <alignment horizontal="center" vertical="center" wrapText="1"/>
    </xf>
    <xf numFmtId="0" fontId="38" fillId="0" borderId="10" xfId="20" applyFont="1" applyBorder="1" applyAlignment="1">
      <alignment horizontal="center" vertical="center" wrapText="1"/>
    </xf>
    <xf numFmtId="0" fontId="21" fillId="0" borderId="10" xfId="20" applyFont="1" applyBorder="1" applyAlignment="1">
      <alignment horizontal="left" vertical="center" wrapText="1"/>
    </xf>
    <xf numFmtId="4" fontId="21" fillId="0" borderId="10" xfId="20" applyNumberFormat="1" applyFont="1" applyBorder="1" applyAlignment="1">
      <alignment horizontal="center" vertical="center"/>
    </xf>
    <xf numFmtId="0" fontId="30" fillId="0" borderId="10" xfId="20" applyFont="1" applyBorder="1" applyAlignment="1">
      <alignment horizontal="left" vertical="center" wrapText="1"/>
    </xf>
    <xf numFmtId="0" fontId="21" fillId="0" borderId="0" xfId="20" applyFont="1" applyAlignment="1">
      <alignment horizontal="right"/>
    </xf>
    <xf numFmtId="173" fontId="21" fillId="0" borderId="10" xfId="25" applyNumberFormat="1" applyFont="1" applyBorder="1" applyAlignment="1">
      <alignment horizontal="center" vertical="center"/>
    </xf>
    <xf numFmtId="0" fontId="39" fillId="0" borderId="10" xfId="19" applyFont="1" applyBorder="1" applyAlignment="1">
      <alignment horizontal="center" vertical="top"/>
    </xf>
    <xf numFmtId="4" fontId="33" fillId="15" borderId="10" xfId="20" applyNumberFormat="1" applyFont="1" applyFill="1" applyBorder="1" applyAlignment="1">
      <alignment horizontal="center" vertical="center"/>
    </xf>
    <xf numFmtId="182" fontId="40" fillId="0" borderId="10" xfId="19" applyNumberFormat="1" applyFont="1" applyBorder="1" applyAlignment="1">
      <alignment horizontal="center" vertical="center" wrapText="1"/>
    </xf>
    <xf numFmtId="0" fontId="24" fillId="0" borderId="10" xfId="19" applyFont="1" applyBorder="1" applyAlignment="1">
      <alignment horizontal="left" vertical="center" wrapText="1"/>
    </xf>
    <xf numFmtId="0" fontId="25" fillId="0" borderId="10" xfId="19" applyFont="1" applyBorder="1" applyAlignment="1">
      <alignment horizontal="center" vertical="center"/>
    </xf>
    <xf numFmtId="182" fontId="25" fillId="0" borderId="10" xfId="19" applyNumberFormat="1" applyFont="1" applyBorder="1" applyAlignment="1">
      <alignment horizontal="center" vertical="center"/>
    </xf>
    <xf numFmtId="0" fontId="24" fillId="0" borderId="10" xfId="19" applyFont="1" applyBorder="1" applyAlignment="1">
      <alignment horizontal="center" vertical="center"/>
    </xf>
    <xf numFmtId="172" fontId="21" fillId="0" borderId="10" xfId="20" applyNumberFormat="1" applyFont="1" applyBorder="1" applyAlignment="1">
      <alignment horizontal="center" vertical="center"/>
    </xf>
    <xf numFmtId="172" fontId="41" fillId="0" borderId="10" xfId="20" applyNumberFormat="1" applyFont="1" applyBorder="1" applyAlignment="1">
      <alignment horizontal="center" vertical="center"/>
    </xf>
    <xf numFmtId="4" fontId="42" fillId="0" borderId="10" xfId="20" applyNumberFormat="1" applyFont="1" applyBorder="1" applyAlignment="1">
      <alignment horizontal="center" vertical="center"/>
    </xf>
    <xf numFmtId="172" fontId="42" fillId="0" borderId="10" xfId="20" applyNumberFormat="1" applyFont="1" applyBorder="1" applyAlignment="1">
      <alignment horizontal="center" vertical="center"/>
    </xf>
    <xf numFmtId="0" fontId="41" fillId="0" borderId="10" xfId="20" applyFont="1" applyBorder="1" applyAlignment="1">
      <alignment horizontal="center" vertical="center" wrapText="1"/>
    </xf>
    <xf numFmtId="4" fontId="21" fillId="0" borderId="0" xfId="20" applyNumberFormat="1" applyFont="1" applyAlignment="1">
      <alignment vertical="top"/>
    </xf>
    <xf numFmtId="0" fontId="41" fillId="0" borderId="12" xfId="20" applyFont="1" applyBorder="1" applyAlignment="1">
      <alignment horizontal="center" vertical="center" wrapText="1"/>
    </xf>
    <xf numFmtId="2" fontId="21" fillId="0" borderId="0" xfId="20" applyNumberFormat="1" applyFont="1" applyAlignment="1">
      <alignment vertical="top"/>
    </xf>
    <xf numFmtId="0" fontId="24" fillId="15" borderId="10" xfId="19" applyFont="1" applyFill="1" applyBorder="1" applyAlignment="1">
      <alignment horizontal="center" vertical="center"/>
    </xf>
    <xf numFmtId="182" fontId="24" fillId="15" borderId="10" xfId="19" applyNumberFormat="1" applyFont="1" applyFill="1" applyBorder="1" applyAlignment="1">
      <alignment horizontal="center" vertical="center"/>
    </xf>
    <xf numFmtId="4" fontId="41" fillId="15" borderId="10" xfId="20" applyNumberFormat="1" applyFont="1" applyFill="1" applyBorder="1" applyAlignment="1">
      <alignment horizontal="center" vertical="center"/>
    </xf>
    <xf numFmtId="172" fontId="41" fillId="15" borderId="10" xfId="20" applyNumberFormat="1" applyFont="1" applyFill="1" applyBorder="1" applyAlignment="1">
      <alignment horizontal="center" vertical="center"/>
    </xf>
    <xf numFmtId="0" fontId="41" fillId="15" borderId="10" xfId="20" applyFont="1" applyFill="1" applyBorder="1" applyAlignment="1">
      <alignment horizontal="center" vertical="center"/>
    </xf>
    <xf numFmtId="4" fontId="21" fillId="15" borderId="10" xfId="20" applyNumberFormat="1" applyFont="1" applyFill="1" applyBorder="1" applyAlignment="1">
      <alignment horizontal="center" vertical="center"/>
    </xf>
    <xf numFmtId="9" fontId="45" fillId="0" borderId="10" xfId="25" applyNumberFormat="1" applyFont="1" applyBorder="1" applyAlignment="1">
      <alignment horizontal="center" vertical="center"/>
    </xf>
    <xf numFmtId="9" fontId="21" fillId="0" borderId="10" xfId="25" applyFont="1" applyFill="1" applyBorder="1" applyAlignment="1">
      <alignment horizontal="center" vertical="center"/>
    </xf>
    <xf numFmtId="2" fontId="21" fillId="15" borderId="0" xfId="20" applyNumberFormat="1" applyFont="1" applyFill="1" applyAlignment="1">
      <alignment vertical="top"/>
    </xf>
    <xf numFmtId="0" fontId="47" fillId="15" borderId="10" xfId="19" applyFont="1" applyFill="1" applyBorder="1" applyAlignment="1">
      <alignment horizontal="center" vertical="center"/>
    </xf>
    <xf numFmtId="182" fontId="47" fillId="15" borderId="10" xfId="19" applyNumberFormat="1" applyFont="1" applyFill="1" applyBorder="1" applyAlignment="1">
      <alignment horizontal="center" vertical="center"/>
    </xf>
    <xf numFmtId="3" fontId="41" fillId="15" borderId="10" xfId="20" applyNumberFormat="1" applyFont="1" applyFill="1" applyBorder="1" applyAlignment="1">
      <alignment horizontal="center" vertical="center"/>
    </xf>
    <xf numFmtId="3" fontId="41" fillId="0" borderId="10" xfId="20" applyNumberFormat="1" applyFont="1" applyBorder="1" applyAlignment="1">
      <alignment horizontal="center" vertical="center"/>
    </xf>
    <xf numFmtId="4" fontId="41" fillId="16" borderId="10" xfId="20" applyNumberFormat="1" applyFont="1" applyFill="1" applyBorder="1" applyAlignment="1">
      <alignment horizontal="center" vertical="center"/>
    </xf>
    <xf numFmtId="0" fontId="35" fillId="0" borderId="10" xfId="0" applyFont="1" applyFill="1" applyBorder="1" applyAlignment="1">
      <alignment horizontal="left" vertical="center"/>
    </xf>
    <xf numFmtId="0" fontId="35" fillId="0" borderId="10" xfId="0" applyFont="1" applyFill="1" applyBorder="1" applyAlignment="1">
      <alignment horizontal="center" vertical="center"/>
    </xf>
    <xf numFmtId="0" fontId="36" fillId="0" borderId="10" xfId="10" applyFont="1" applyFill="1" applyBorder="1" applyAlignment="1" applyProtection="1">
      <alignment horizontal="center" vertical="center"/>
    </xf>
    <xf numFmtId="0" fontId="35" fillId="0" borderId="0" xfId="0" applyFont="1" applyFill="1" applyBorder="1" applyAlignment="1">
      <alignment horizontal="left" wrapText="1"/>
    </xf>
    <xf numFmtId="0" fontId="35" fillId="0" borderId="0" xfId="0" applyFont="1" applyFill="1" applyAlignment="1">
      <alignment horizontal="center" vertical="center" wrapText="1"/>
    </xf>
    <xf numFmtId="49" fontId="35" fillId="0" borderId="10" xfId="0" applyNumberFormat="1" applyFont="1" applyFill="1" applyBorder="1" applyAlignment="1">
      <alignment horizontal="center" vertical="center"/>
    </xf>
    <xf numFmtId="0" fontId="22" fillId="0" borderId="0" xfId="20" applyFont="1" applyAlignment="1">
      <alignment horizontal="center" wrapText="1"/>
    </xf>
    <xf numFmtId="0" fontId="21" fillId="0" borderId="14" xfId="20" applyFont="1" applyBorder="1" applyAlignment="1">
      <alignment horizontal="center" vertical="center" wrapText="1"/>
    </xf>
    <xf numFmtId="0" fontId="21" fillId="0" borderId="13" xfId="20" applyFont="1" applyBorder="1" applyAlignment="1">
      <alignment horizontal="center" vertical="center" wrapText="1"/>
    </xf>
    <xf numFmtId="0" fontId="21" fillId="0" borderId="15" xfId="20" applyFont="1" applyBorder="1" applyAlignment="1">
      <alignment horizontal="center" vertical="center" wrapText="1"/>
    </xf>
    <xf numFmtId="0" fontId="23" fillId="0" borderId="0" xfId="20" applyFont="1" applyAlignment="1">
      <alignment horizontal="center" wrapText="1"/>
    </xf>
    <xf numFmtId="0" fontId="23" fillId="0" borderId="0" xfId="20" applyFont="1" applyAlignment="1">
      <alignment horizontal="center"/>
    </xf>
    <xf numFmtId="0" fontId="34" fillId="0" borderId="0" xfId="20" applyFont="1" applyAlignment="1">
      <alignment horizontal="center"/>
    </xf>
    <xf numFmtId="0" fontId="41" fillId="0" borderId="14" xfId="20" applyFont="1" applyBorder="1" applyAlignment="1">
      <alignment horizontal="center" vertical="center" wrapText="1"/>
    </xf>
    <xf numFmtId="0" fontId="41" fillId="0" borderId="13" xfId="20" applyFont="1" applyBorder="1" applyAlignment="1">
      <alignment horizontal="center" vertical="center" wrapText="1"/>
    </xf>
    <xf numFmtId="0" fontId="34" fillId="0" borderId="14" xfId="20" applyFont="1" applyBorder="1" applyAlignment="1">
      <alignment horizontal="center" vertical="center" wrapText="1"/>
    </xf>
    <xf numFmtId="0" fontId="34" fillId="0" borderId="13" xfId="20" applyFont="1" applyBorder="1" applyAlignment="1">
      <alignment horizontal="center" vertical="center" wrapText="1"/>
    </xf>
    <xf numFmtId="0" fontId="41" fillId="15" borderId="14" xfId="20" applyFont="1" applyFill="1" applyBorder="1" applyAlignment="1">
      <alignment horizontal="center" vertical="center" wrapText="1"/>
    </xf>
    <xf numFmtId="0" fontId="41" fillId="15" borderId="13" xfId="20" applyFont="1" applyFill="1" applyBorder="1" applyAlignment="1">
      <alignment horizontal="center" vertical="center" wrapText="1"/>
    </xf>
    <xf numFmtId="0" fontId="41" fillId="15" borderId="15" xfId="20" applyFont="1" applyFill="1" applyBorder="1" applyAlignment="1">
      <alignment horizontal="center" vertical="center" wrapText="1"/>
    </xf>
    <xf numFmtId="0" fontId="24" fillId="0" borderId="14" xfId="19" applyFont="1" applyBorder="1" applyAlignment="1">
      <alignment horizontal="center" vertical="center" wrapText="1"/>
    </xf>
    <xf numFmtId="0" fontId="24" fillId="0" borderId="13" xfId="19" applyFont="1" applyBorder="1" applyAlignment="1">
      <alignment horizontal="center" vertical="center" wrapText="1"/>
    </xf>
    <xf numFmtId="0" fontId="24" fillId="0" borderId="15" xfId="19" applyFont="1" applyBorder="1" applyAlignment="1">
      <alignment horizontal="center" vertical="center" wrapText="1"/>
    </xf>
    <xf numFmtId="0" fontId="40" fillId="15" borderId="14" xfId="20" applyFont="1" applyFill="1" applyBorder="1" applyAlignment="1">
      <alignment horizontal="center" vertical="center" wrapText="1"/>
    </xf>
    <xf numFmtId="0" fontId="40" fillId="15" borderId="13" xfId="20" applyFont="1" applyFill="1" applyBorder="1" applyAlignment="1">
      <alignment horizontal="center" vertical="center" wrapText="1"/>
    </xf>
    <xf numFmtId="0" fontId="40" fillId="0" borderId="14" xfId="20" applyFont="1" applyBorder="1" applyAlignment="1">
      <alignment horizontal="center" vertical="center" wrapText="1"/>
    </xf>
    <xf numFmtId="0" fontId="40" fillId="0" borderId="13" xfId="20" applyFont="1" applyBorder="1" applyAlignment="1">
      <alignment horizontal="center" vertical="center" wrapText="1"/>
    </xf>
    <xf numFmtId="0" fontId="22" fillId="0" borderId="0" xfId="21" applyFont="1" applyAlignment="1">
      <alignment horizontal="left" wrapText="1"/>
    </xf>
    <xf numFmtId="0" fontId="23" fillId="0" borderId="0" xfId="21" applyFont="1" applyAlignment="1">
      <alignment horizontal="center" wrapText="1"/>
    </xf>
    <xf numFmtId="0" fontId="24" fillId="0" borderId="10" xfId="19" applyFont="1" applyBorder="1" applyAlignment="1">
      <alignment horizontal="center" vertical="center" wrapText="1"/>
    </xf>
    <xf numFmtId="0" fontId="34" fillId="0" borderId="0" xfId="21" applyFont="1" applyAlignment="1">
      <alignment horizontal="center"/>
    </xf>
  </cellXfs>
  <cellStyles count="29">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Гиперссылка" xfId="10" builtinId="8"/>
    <cellStyle name="Заголовок 1" xfId="11" builtinId="16" customBuiltin="1"/>
    <cellStyle name="Заголовок 2" xfId="12" builtinId="17" customBuiltin="1"/>
    <cellStyle name="Заголовок 3" xfId="13" builtinId="18" customBuiltin="1"/>
    <cellStyle name="Заголовок 4" xfId="14" builtinId="19" customBuiltin="1"/>
    <cellStyle name="Итог" xfId="15" builtinId="25" customBuiltin="1"/>
    <cellStyle name="Контрольная ячейка" xfId="16" builtinId="23" customBuiltin="1"/>
    <cellStyle name="Название" xfId="17" builtinId="15" customBuiltin="1"/>
    <cellStyle name="Нейтральный" xfId="18" builtinId="28" customBuiltin="1"/>
    <cellStyle name="Обычный" xfId="0" builtinId="0"/>
    <cellStyle name="Обычный_стр.1_5" xfId="19"/>
    <cellStyle name="Обычный_Электро3" xfId="20"/>
    <cellStyle name="Обычный_Электро6" xfId="21"/>
    <cellStyle name="Плохой" xfId="22" builtinId="27" customBuiltin="1"/>
    <cellStyle name="Пояснение" xfId="23" builtinId="53" customBuiltin="1"/>
    <cellStyle name="Примечание" xfId="24" builtinId="10" customBuiltin="1"/>
    <cellStyle name="Процентный" xfId="25" builtinId="5"/>
    <cellStyle name="Связанная ячейка" xfId="26" builtinId="24" customBuiltin="1"/>
    <cellStyle name="Текст предупреждения" xfId="27" builtinId="11" customBuiltin="1"/>
    <cellStyle name="Хороший" xfId="2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MIREC.EE.TSO.REPORT.&#1060;&#1072;&#1082;&#1090;%202017&#1075;%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MIREC.EE.TSO.REPORT.&#1086;&#1078;&#1080;&#1076;&#1072;&#1085;&#1080;&#1077;%202018&#107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MIREC.EE.TSO.REPORT.&#1087;&#1088;&#1077;&#1076;&#1083;&#1086;&#1078;%202019%20&#107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данные"/>
      <sheetName val="для_проверки"/>
      <sheetName val="свойства_шаблона"/>
      <sheetName val="Настройка"/>
      <sheetName val="ТСО"/>
      <sheetName val="Объемы"/>
      <sheetName val="Затраты"/>
      <sheetName val="КИнд"/>
      <sheetName val="У.Е.1"/>
      <sheetName val="У.Е.2"/>
      <sheetName val="Баланс"/>
      <sheetName val="Баланс_ФСК"/>
      <sheetName val="Проверка"/>
    </sheetNames>
    <sheetDataSet>
      <sheetData sheetId="0"/>
      <sheetData sheetId="1"/>
      <sheetData sheetId="2"/>
      <sheetData sheetId="3"/>
      <sheetData sheetId="4"/>
      <sheetData sheetId="5"/>
      <sheetData sheetId="6"/>
      <sheetData sheetId="7">
        <row r="21">
          <cell r="S21">
            <v>9030.8253623575474</v>
          </cell>
          <cell r="Z21">
            <v>16282.03122891776</v>
          </cell>
        </row>
        <row r="22">
          <cell r="R22">
            <v>5383.86496083776</v>
          </cell>
          <cell r="S22">
            <v>2986.1596229768134</v>
          </cell>
        </row>
        <row r="31">
          <cell r="S31">
            <v>611.35836348502278</v>
          </cell>
        </row>
        <row r="41">
          <cell r="S41">
            <v>147.42721468207966</v>
          </cell>
        </row>
        <row r="71">
          <cell r="R71">
            <v>10898.16626808</v>
          </cell>
          <cell r="S71">
            <v>6044.6657393807336</v>
          </cell>
        </row>
        <row r="96">
          <cell r="R96">
            <v>380.19027240000003</v>
          </cell>
          <cell r="S96">
            <v>210.87245849360528</v>
          </cell>
        </row>
        <row r="97">
          <cell r="R97">
            <v>101.13398319999999</v>
          </cell>
          <cell r="S97">
            <v>56.093943540452798</v>
          </cell>
        </row>
        <row r="99">
          <cell r="R99">
            <v>85.154699999999991</v>
          </cell>
          <cell r="S99">
            <v>47.231037311741083</v>
          </cell>
        </row>
        <row r="100">
          <cell r="R100">
            <v>9274.7887619800003</v>
          </cell>
        </row>
      </sheetData>
      <sheetData sheetId="8"/>
      <sheetData sheetId="9"/>
      <sheetData sheetId="10">
        <row r="52">
          <cell r="N52">
            <v>719.99999999999989</v>
          </cell>
        </row>
      </sheetData>
      <sheetData sheetId="11">
        <row r="52">
          <cell r="CQ52">
            <v>12.952805900000001</v>
          </cell>
        </row>
        <row r="67">
          <cell r="CQ67">
            <v>7.1842712000000013</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данные"/>
      <sheetName val="для_проверки"/>
      <sheetName val="свойства_шаблона"/>
      <sheetName val="Настройка"/>
      <sheetName val="ТСО"/>
      <sheetName val="Объемы"/>
      <sheetName val="Затраты"/>
      <sheetName val="КИнд"/>
      <sheetName val="У.Е.1"/>
      <sheetName val="У.Е.2"/>
      <sheetName val="Баланс"/>
      <sheetName val="Баланс_ФСК"/>
      <sheetName val="Проверка"/>
    </sheetNames>
    <sheetDataSet>
      <sheetData sheetId="0"/>
      <sheetData sheetId="1"/>
      <sheetData sheetId="2"/>
      <sheetData sheetId="3"/>
      <sheetData sheetId="4"/>
      <sheetData sheetId="5"/>
      <sheetData sheetId="6"/>
      <sheetData sheetId="7">
        <row r="21">
          <cell r="S21">
            <v>18665.304102249393</v>
          </cell>
          <cell r="Z21">
            <v>34066.990513322497</v>
          </cell>
        </row>
        <row r="22">
          <cell r="R22">
            <v>5586.2475103155994</v>
          </cell>
          <cell r="S22">
            <v>3060.7050109019165</v>
          </cell>
        </row>
        <row r="31">
          <cell r="S31">
            <v>603.91844987740001</v>
          </cell>
        </row>
        <row r="41">
          <cell r="S41">
            <v>145.63310208600001</v>
          </cell>
        </row>
        <row r="71">
          <cell r="R71">
            <v>28480.743003006894</v>
          </cell>
          <cell r="S71">
            <v>15604.599091347478</v>
          </cell>
        </row>
        <row r="96">
          <cell r="R96">
            <v>283.79272242600001</v>
          </cell>
          <cell r="S96">
            <v>155.49003261720543</v>
          </cell>
        </row>
        <row r="97">
          <cell r="R97">
            <v>0</v>
          </cell>
          <cell r="S97">
            <v>0</v>
          </cell>
        </row>
        <row r="99">
          <cell r="R99">
            <v>17240.698</v>
          </cell>
          <cell r="S99">
            <v>9446.178434200001</v>
          </cell>
        </row>
        <row r="100">
          <cell r="R100">
            <v>9797.3021177499977</v>
          </cell>
          <cell r="S100">
            <v>5367.9418303152243</v>
          </cell>
        </row>
      </sheetData>
      <sheetData sheetId="8"/>
      <sheetData sheetId="9"/>
      <sheetData sheetId="10">
        <row r="52">
          <cell r="N52">
            <v>719.99999999999989</v>
          </cell>
        </row>
      </sheetData>
      <sheetData sheetId="11">
        <row r="52">
          <cell r="CQ52">
            <v>13.0414981</v>
          </cell>
        </row>
        <row r="67">
          <cell r="CQ67">
            <v>7.1456252999999998</v>
          </cell>
        </row>
      </sheetData>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данные"/>
      <sheetName val="для_проверки"/>
      <sheetName val="свойства_шаблона"/>
      <sheetName val="Настройка"/>
      <sheetName val="ТСО"/>
      <sheetName val="Объемы"/>
      <sheetName val="Затраты"/>
      <sheetName val="КИнд"/>
      <sheetName val="У.Е.1"/>
      <sheetName val="У.Е.2"/>
      <sheetName val="Баланс"/>
      <sheetName val="Баланс_ФСК"/>
      <sheetName val="Проверка"/>
    </sheetNames>
    <sheetDataSet>
      <sheetData sheetId="0"/>
      <sheetData sheetId="1"/>
      <sheetData sheetId="2"/>
      <sheetData sheetId="3"/>
      <sheetData sheetId="4"/>
      <sheetData sheetId="5"/>
      <sheetData sheetId="6"/>
      <sheetData sheetId="7">
        <row r="21">
          <cell r="S21">
            <v>10814.20405566859</v>
          </cell>
        </row>
        <row r="22">
          <cell r="R22">
            <v>5800.873585705951</v>
          </cell>
          <cell r="S22">
            <v>3178.2986376082908</v>
          </cell>
        </row>
        <row r="31">
          <cell r="S31">
            <v>603.91844987740001</v>
          </cell>
        </row>
        <row r="41">
          <cell r="S41">
            <v>145.63310208600001</v>
          </cell>
        </row>
        <row r="71">
          <cell r="R71">
            <v>13936.677163826062</v>
          </cell>
          <cell r="S71">
            <v>7635.9054180602998</v>
          </cell>
        </row>
        <row r="96">
          <cell r="R96">
            <v>292.67565471493202</v>
          </cell>
          <cell r="S96">
            <v>160.35699121831126</v>
          </cell>
        </row>
        <row r="97">
          <cell r="R97">
            <v>0</v>
          </cell>
          <cell r="S97">
            <v>0</v>
          </cell>
        </row>
        <row r="99">
          <cell r="R99">
            <v>2150</v>
          </cell>
          <cell r="S99">
            <v>1177.9850000000001</v>
          </cell>
        </row>
        <row r="100">
          <cell r="R100">
            <v>10287.166616879998</v>
          </cell>
          <cell r="S100">
            <v>5636.3385893885516</v>
          </cell>
        </row>
      </sheetData>
      <sheetData sheetId="8"/>
      <sheetData sheetId="9"/>
      <sheetData sheetId="10">
        <row r="52">
          <cell r="N52">
            <v>719.99999999999989</v>
          </cell>
        </row>
      </sheetData>
      <sheetData sheetId="11">
        <row r="52">
          <cell r="BZ52">
            <v>13.041498199999999</v>
          </cell>
        </row>
        <row r="67">
          <cell r="BZ67">
            <v>7.1456253999999992</v>
          </cell>
        </row>
      </sheetData>
      <sheetData sheetId="12"/>
      <sheetData sheetId="1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l@komiaviatrans.r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pageSetUpPr fitToPage="1"/>
  </sheetPr>
  <dimension ref="A2:H17"/>
  <sheetViews>
    <sheetView zoomScaleNormal="100" workbookViewId="0">
      <selection activeCell="B3" sqref="B3"/>
    </sheetView>
  </sheetViews>
  <sheetFormatPr defaultRowHeight="15" x14ac:dyDescent="0.25"/>
  <cols>
    <col min="1" max="1" width="3.28515625" style="1" customWidth="1"/>
    <col min="2" max="3" width="30.7109375" style="1" customWidth="1"/>
    <col min="4" max="4" width="13.7109375" style="1" customWidth="1"/>
    <col min="5" max="7" width="15.7109375" style="1" customWidth="1"/>
    <col min="8" max="8" width="15" style="1" customWidth="1"/>
  </cols>
  <sheetData>
    <row r="2" spans="2:8" ht="54.95" customHeight="1" x14ac:dyDescent="0.25">
      <c r="B2" s="75" t="s">
        <v>179</v>
      </c>
      <c r="C2" s="75"/>
      <c r="D2" s="75"/>
      <c r="E2" s="75"/>
      <c r="F2" s="75"/>
      <c r="G2" s="75"/>
      <c r="H2" s="3"/>
    </row>
    <row r="3" spans="2:8" ht="15.75" x14ac:dyDescent="0.25">
      <c r="B3" s="26"/>
      <c r="C3" s="26"/>
      <c r="D3" s="26"/>
      <c r="E3" s="26"/>
      <c r="F3" s="26"/>
      <c r="G3" s="26"/>
    </row>
    <row r="4" spans="2:8" ht="15.75" x14ac:dyDescent="0.25">
      <c r="B4" s="71" t="s">
        <v>146</v>
      </c>
      <c r="C4" s="71"/>
      <c r="D4" s="72" t="s">
        <v>147</v>
      </c>
      <c r="E4" s="72"/>
      <c r="F4" s="72"/>
      <c r="G4" s="72"/>
    </row>
    <row r="5" spans="2:8" ht="15.75" x14ac:dyDescent="0.25">
      <c r="B5" s="71" t="s">
        <v>0</v>
      </c>
      <c r="C5" s="71"/>
      <c r="D5" s="72" t="s">
        <v>149</v>
      </c>
      <c r="E5" s="72"/>
      <c r="F5" s="72"/>
      <c r="G5" s="72"/>
    </row>
    <row r="6" spans="2:8" ht="15.75" x14ac:dyDescent="0.25">
      <c r="B6" s="71" t="s">
        <v>4</v>
      </c>
      <c r="C6" s="71"/>
      <c r="D6" s="72" t="s">
        <v>5</v>
      </c>
      <c r="E6" s="72"/>
      <c r="F6" s="72"/>
      <c r="G6" s="72"/>
    </row>
    <row r="7" spans="2:8" ht="15.75" x14ac:dyDescent="0.25">
      <c r="B7" s="71" t="s">
        <v>148</v>
      </c>
      <c r="C7" s="71"/>
      <c r="D7" s="72" t="s">
        <v>5</v>
      </c>
      <c r="E7" s="72"/>
      <c r="F7" s="72"/>
      <c r="G7" s="72"/>
    </row>
    <row r="8" spans="2:8" ht="15.75" x14ac:dyDescent="0.25">
      <c r="B8" s="71" t="s">
        <v>1</v>
      </c>
      <c r="C8" s="71"/>
      <c r="D8" s="76" t="s">
        <v>2</v>
      </c>
      <c r="E8" s="76"/>
      <c r="F8" s="76"/>
      <c r="G8" s="76"/>
    </row>
    <row r="9" spans="2:8" ht="15.75" x14ac:dyDescent="0.25">
      <c r="B9" s="71" t="s">
        <v>3</v>
      </c>
      <c r="C9" s="71"/>
      <c r="D9" s="72">
        <v>112250001</v>
      </c>
      <c r="E9" s="72"/>
      <c r="F9" s="72"/>
      <c r="G9" s="72"/>
    </row>
    <row r="10" spans="2:8" ht="15.75" x14ac:dyDescent="0.25">
      <c r="B10" s="71" t="s">
        <v>150</v>
      </c>
      <c r="C10" s="71"/>
      <c r="D10" s="72" t="s">
        <v>154</v>
      </c>
      <c r="E10" s="72"/>
      <c r="F10" s="72"/>
      <c r="G10" s="72"/>
    </row>
    <row r="11" spans="2:8" ht="15.75" x14ac:dyDescent="0.25">
      <c r="B11" s="71" t="s">
        <v>151</v>
      </c>
      <c r="C11" s="71"/>
      <c r="D11" s="73" t="s">
        <v>157</v>
      </c>
      <c r="E11" s="72"/>
      <c r="F11" s="72"/>
      <c r="G11" s="72"/>
    </row>
    <row r="12" spans="2:8" ht="15.75" x14ac:dyDescent="0.25">
      <c r="B12" s="71" t="s">
        <v>152</v>
      </c>
      <c r="C12" s="71"/>
      <c r="D12" s="72" t="s">
        <v>155</v>
      </c>
      <c r="E12" s="72"/>
      <c r="F12" s="72"/>
      <c r="G12" s="72"/>
    </row>
    <row r="13" spans="2:8" ht="15.75" x14ac:dyDescent="0.25">
      <c r="B13" s="71" t="s">
        <v>153</v>
      </c>
      <c r="C13" s="71"/>
      <c r="D13" s="72" t="s">
        <v>156</v>
      </c>
      <c r="E13" s="72"/>
      <c r="F13" s="72"/>
      <c r="G13" s="72"/>
    </row>
    <row r="14" spans="2:8" ht="15.75" x14ac:dyDescent="0.25">
      <c r="B14" s="26"/>
      <c r="C14" s="26"/>
      <c r="D14" s="26"/>
      <c r="E14" s="26"/>
      <c r="F14" s="26"/>
      <c r="G14" s="26"/>
    </row>
    <row r="15" spans="2:8" ht="15.75" x14ac:dyDescent="0.25">
      <c r="B15" s="27"/>
      <c r="C15" s="28"/>
      <c r="D15" s="28"/>
      <c r="E15" s="29"/>
      <c r="F15" s="29"/>
      <c r="G15" s="28"/>
      <c r="H15" s="2"/>
    </row>
    <row r="16" spans="2:8" ht="78.75" customHeight="1" x14ac:dyDescent="0.25">
      <c r="B16" s="74" t="s">
        <v>158</v>
      </c>
      <c r="C16" s="74"/>
      <c r="D16" s="30"/>
      <c r="E16" s="31"/>
      <c r="F16" s="31"/>
      <c r="G16" s="32" t="s">
        <v>6</v>
      </c>
    </row>
    <row r="17" spans="2:7" x14ac:dyDescent="0.25">
      <c r="B17" s="24"/>
      <c r="C17" s="25" t="s">
        <v>160</v>
      </c>
      <c r="D17" s="24"/>
      <c r="E17" s="24"/>
      <c r="F17" s="24"/>
      <c r="G17" s="24"/>
    </row>
  </sheetData>
  <mergeCells count="22">
    <mergeCell ref="D6:G6"/>
    <mergeCell ref="B4:C4"/>
    <mergeCell ref="B6:C6"/>
    <mergeCell ref="D4:G4"/>
    <mergeCell ref="B7:C7"/>
    <mergeCell ref="D7:G7"/>
    <mergeCell ref="B13:C13"/>
    <mergeCell ref="D13:G13"/>
    <mergeCell ref="B12:C12"/>
    <mergeCell ref="D12:G12"/>
    <mergeCell ref="D8:G8"/>
    <mergeCell ref="D9:G9"/>
    <mergeCell ref="B10:C10"/>
    <mergeCell ref="D10:G10"/>
    <mergeCell ref="B11:C11"/>
    <mergeCell ref="D11:G11"/>
    <mergeCell ref="B16:C16"/>
    <mergeCell ref="B2:G2"/>
    <mergeCell ref="B8:C8"/>
    <mergeCell ref="B9:C9"/>
    <mergeCell ref="B5:C5"/>
    <mergeCell ref="D5:G5"/>
  </mergeCells>
  <phoneticPr fontId="0" type="noConversion"/>
  <hyperlinks>
    <hyperlink ref="D11" r:id="rId1"/>
  </hyperlinks>
  <printOptions horizontalCentered="1"/>
  <pageMargins left="0.98425196850393704" right="0.59055118110236227" top="0.59055118110236227" bottom="0.59055118110236227" header="0.31496062992125984" footer="0.31496062992125984"/>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3"/>
  <sheetViews>
    <sheetView tabSelected="1" zoomScaleNormal="100" zoomScaleSheetLayoutView="100" workbookViewId="0">
      <pane xSplit="3" ySplit="9" topLeftCell="D45" activePane="bottomRight" state="frozen"/>
      <selection activeCell="B10" sqref="B10:C10"/>
      <selection pane="topRight" activeCell="B10" sqref="B10:C10"/>
      <selection pane="bottomLeft" activeCell="B10" sqref="B10:C10"/>
      <selection pane="bottomRight" activeCell="J16" sqref="J16"/>
    </sheetView>
  </sheetViews>
  <sheetFormatPr defaultRowHeight="15.75" outlineLevelRow="1" x14ac:dyDescent="0.25"/>
  <cols>
    <col min="1" max="1" width="6.5703125" style="10" customWidth="1"/>
    <col min="2" max="2" width="31" style="10" customWidth="1"/>
    <col min="3" max="3" width="12.28515625" style="10" customWidth="1"/>
    <col min="4" max="5" width="15.7109375" style="10" customWidth="1"/>
    <col min="6" max="6" width="20.7109375" style="10" customWidth="1"/>
    <col min="7" max="10" width="15.7109375" style="10" customWidth="1"/>
    <col min="11" max="12" width="10.7109375" style="10" bestFit="1" customWidth="1"/>
    <col min="13" max="13" width="9.85546875" style="10" bestFit="1" customWidth="1"/>
    <col min="14" max="16384" width="9.140625" style="10"/>
  </cols>
  <sheetData>
    <row r="1" spans="1:13" ht="54" customHeight="1" outlineLevel="1" x14ac:dyDescent="0.25">
      <c r="I1" s="77" t="s">
        <v>88</v>
      </c>
      <c r="J1" s="77"/>
    </row>
    <row r="2" spans="1:13" ht="5.0999999999999996" customHeight="1" outlineLevel="1" x14ac:dyDescent="0.25"/>
    <row r="3" spans="1:13" ht="5.0999999999999996" customHeight="1" outlineLevel="1" x14ac:dyDescent="0.25"/>
    <row r="4" spans="1:13" ht="31.5" customHeight="1" outlineLevel="1" x14ac:dyDescent="0.25">
      <c r="A4" s="81" t="s">
        <v>89</v>
      </c>
      <c r="B4" s="82"/>
      <c r="C4" s="82"/>
      <c r="D4" s="82"/>
      <c r="E4" s="82"/>
      <c r="F4" s="82"/>
      <c r="G4" s="82"/>
      <c r="H4" s="82"/>
      <c r="I4" s="82"/>
      <c r="J4" s="82"/>
    </row>
    <row r="5" spans="1:13" outlineLevel="1" x14ac:dyDescent="0.25">
      <c r="A5" s="83" t="s">
        <v>165</v>
      </c>
      <c r="B5" s="83"/>
      <c r="C5" s="83"/>
      <c r="D5" s="83"/>
      <c r="E5" s="83"/>
      <c r="F5" s="83"/>
      <c r="G5" s="83"/>
      <c r="H5" s="83"/>
      <c r="I5" s="83"/>
      <c r="J5" s="83"/>
    </row>
    <row r="6" spans="1:13" ht="5.0999999999999996" customHeight="1" outlineLevel="1" x14ac:dyDescent="0.25"/>
    <row r="7" spans="1:13" s="11" customFormat="1" ht="66" x14ac:dyDescent="0.25">
      <c r="A7" s="16" t="s">
        <v>10</v>
      </c>
      <c r="B7" s="33" t="s">
        <v>11</v>
      </c>
      <c r="C7" s="33" t="s">
        <v>80</v>
      </c>
      <c r="D7" s="78" t="s">
        <v>81</v>
      </c>
      <c r="E7" s="79"/>
      <c r="F7" s="33" t="s">
        <v>129</v>
      </c>
      <c r="G7" s="84" t="s">
        <v>180</v>
      </c>
      <c r="H7" s="85"/>
      <c r="I7" s="78" t="s">
        <v>82</v>
      </c>
      <c r="J7" s="79"/>
    </row>
    <row r="8" spans="1:13" s="11" customFormat="1" ht="31.5" x14ac:dyDescent="0.25">
      <c r="A8" s="16"/>
      <c r="B8" s="34"/>
      <c r="C8" s="34"/>
      <c r="D8" s="84" t="s">
        <v>169</v>
      </c>
      <c r="E8" s="85"/>
      <c r="F8" s="55" t="s">
        <v>186</v>
      </c>
      <c r="G8" s="86" t="s">
        <v>177</v>
      </c>
      <c r="H8" s="87"/>
      <c r="I8" s="86" t="s">
        <v>181</v>
      </c>
      <c r="J8" s="87"/>
    </row>
    <row r="9" spans="1:13" s="11" customFormat="1" ht="76.5" x14ac:dyDescent="0.25">
      <c r="A9" s="16"/>
      <c r="B9" s="16"/>
      <c r="C9" s="16"/>
      <c r="D9" s="36" t="s">
        <v>166</v>
      </c>
      <c r="E9" s="35" t="s">
        <v>167</v>
      </c>
      <c r="F9" s="35" t="s">
        <v>167</v>
      </c>
      <c r="G9" s="36" t="s">
        <v>166</v>
      </c>
      <c r="H9" s="35" t="s">
        <v>167</v>
      </c>
      <c r="I9" s="36" t="s">
        <v>166</v>
      </c>
      <c r="J9" s="35" t="s">
        <v>167</v>
      </c>
    </row>
    <row r="10" spans="1:13" s="12" customFormat="1" ht="31.5" x14ac:dyDescent="0.25">
      <c r="A10" s="16" t="s">
        <v>18</v>
      </c>
      <c r="B10" s="37" t="s">
        <v>90</v>
      </c>
      <c r="C10" s="16"/>
      <c r="D10" s="17"/>
      <c r="E10" s="17"/>
      <c r="F10" s="17"/>
      <c r="G10" s="17"/>
      <c r="H10" s="17"/>
      <c r="I10" s="17"/>
      <c r="J10" s="17"/>
    </row>
    <row r="11" spans="1:13" s="12" customFormat="1" ht="20.100000000000001" customHeight="1" x14ac:dyDescent="0.25">
      <c r="A11" s="16" t="s">
        <v>20</v>
      </c>
      <c r="B11" s="37" t="s">
        <v>91</v>
      </c>
      <c r="C11" s="16" t="s">
        <v>92</v>
      </c>
      <c r="D11" s="38"/>
      <c r="E11" s="59">
        <v>0</v>
      </c>
      <c r="F11" s="43"/>
      <c r="G11" s="38"/>
      <c r="H11" s="59">
        <f>(3.573*0.83+3.573*0.863)*1000</f>
        <v>6049.0889999999999</v>
      </c>
      <c r="I11" s="38"/>
      <c r="J11" s="62">
        <f>J28*1.095</f>
        <v>11841.553440957105</v>
      </c>
    </row>
    <row r="12" spans="1:13" s="12" customFormat="1" ht="20.100000000000001" customHeight="1" x14ac:dyDescent="0.25">
      <c r="A12" s="16" t="s">
        <v>24</v>
      </c>
      <c r="B12" s="37" t="s">
        <v>93</v>
      </c>
      <c r="C12" s="16" t="s">
        <v>92</v>
      </c>
      <c r="D12" s="38"/>
      <c r="E12" s="38">
        <f>E11-(D28/D21*E22)</f>
        <v>-9030.3491352231285</v>
      </c>
      <c r="F12" s="38"/>
      <c r="G12" s="38"/>
      <c r="H12" s="38">
        <f>H11-(G28/G21*H22)</f>
        <v>-12618.399245395489</v>
      </c>
      <c r="I12" s="38"/>
      <c r="J12" s="38">
        <f>J11-(I28/I21*J22)</f>
        <v>1026.083948114856</v>
      </c>
      <c r="M12" s="54"/>
    </row>
    <row r="13" spans="1:13" s="12" customFormat="1" ht="59.25" customHeight="1" x14ac:dyDescent="0.25">
      <c r="A13" s="16" t="s">
        <v>94</v>
      </c>
      <c r="B13" s="37" t="s">
        <v>95</v>
      </c>
      <c r="C13" s="16" t="s">
        <v>92</v>
      </c>
      <c r="D13" s="17"/>
      <c r="E13" s="59">
        <f>E12+[1]Затраты!$S$41+[1]Затраты!$S$31</f>
        <v>-8271.5635570560262</v>
      </c>
      <c r="F13" s="38"/>
      <c r="G13" s="38"/>
      <c r="H13" s="59">
        <f>H12+[2]Затраты!$S$41+[2]Затраты!$S$31</f>
        <v>-11868.84769343209</v>
      </c>
      <c r="I13" s="38"/>
      <c r="J13" s="59">
        <f>J12+[3]Затраты!$S$41+[3]Затраты!$S$31</f>
        <v>1775.635500078256</v>
      </c>
    </row>
    <row r="14" spans="1:13" s="12" customFormat="1" ht="20.100000000000001" customHeight="1" x14ac:dyDescent="0.25">
      <c r="A14" s="16" t="s">
        <v>96</v>
      </c>
      <c r="B14" s="37" t="s">
        <v>87</v>
      </c>
      <c r="C14" s="16" t="s">
        <v>92</v>
      </c>
      <c r="D14" s="17"/>
      <c r="E14" s="38">
        <f>E12</f>
        <v>-9030.3491352231285</v>
      </c>
      <c r="F14" s="38"/>
      <c r="G14" s="17"/>
      <c r="H14" s="38">
        <f>H12</f>
        <v>-12618.399245395489</v>
      </c>
      <c r="I14" s="17"/>
      <c r="J14" s="38">
        <f>J12</f>
        <v>1026.083948114856</v>
      </c>
    </row>
    <row r="15" spans="1:13" s="12" customFormat="1" ht="31.5" x14ac:dyDescent="0.25">
      <c r="A15" s="16" t="s">
        <v>29</v>
      </c>
      <c r="B15" s="37" t="s">
        <v>97</v>
      </c>
      <c r="C15" s="16"/>
      <c r="D15" s="17"/>
      <c r="E15" s="17"/>
      <c r="F15" s="17"/>
      <c r="G15" s="17"/>
      <c r="H15" s="17"/>
      <c r="I15" s="17"/>
      <c r="J15" s="17"/>
    </row>
    <row r="16" spans="1:13" s="12" customFormat="1" ht="110.25" x14ac:dyDescent="0.25">
      <c r="A16" s="16" t="s">
        <v>98</v>
      </c>
      <c r="B16" s="37" t="s">
        <v>99</v>
      </c>
      <c r="C16" s="16" t="s">
        <v>39</v>
      </c>
      <c r="D16" s="17"/>
      <c r="E16" s="63" t="e">
        <f>E12/E11</f>
        <v>#DIV/0!</v>
      </c>
      <c r="F16" s="41"/>
      <c r="G16" s="17"/>
      <c r="H16" s="64">
        <f>H12/H11</f>
        <v>-2.0859999324518932</v>
      </c>
      <c r="I16" s="17"/>
      <c r="J16" s="41">
        <f>J12/J11</f>
        <v>8.6651126748782531E-2</v>
      </c>
    </row>
    <row r="17" spans="1:12" s="12" customFormat="1" ht="58.5" customHeight="1" x14ac:dyDescent="0.25">
      <c r="A17" s="16" t="s">
        <v>31</v>
      </c>
      <c r="B17" s="37" t="s">
        <v>100</v>
      </c>
      <c r="C17" s="16"/>
      <c r="D17" s="17"/>
      <c r="E17" s="17"/>
      <c r="F17" s="17"/>
      <c r="G17" s="17"/>
      <c r="H17" s="17"/>
      <c r="I17" s="17"/>
      <c r="J17" s="17"/>
    </row>
    <row r="18" spans="1:12" s="12" customFormat="1" ht="60.75" customHeight="1" x14ac:dyDescent="0.25">
      <c r="A18" s="16" t="s">
        <v>33</v>
      </c>
      <c r="B18" s="37" t="s">
        <v>130</v>
      </c>
      <c r="C18" s="16" t="s">
        <v>83</v>
      </c>
      <c r="D18" s="17"/>
      <c r="E18" s="17"/>
      <c r="F18" s="17"/>
      <c r="G18" s="17"/>
      <c r="H18" s="17"/>
      <c r="I18" s="17"/>
      <c r="J18" s="17"/>
    </row>
    <row r="19" spans="1:12" s="12" customFormat="1" ht="39.75" customHeight="1" x14ac:dyDescent="0.25">
      <c r="A19" s="16" t="s">
        <v>35</v>
      </c>
      <c r="B19" s="37" t="s">
        <v>131</v>
      </c>
      <c r="C19" s="16" t="s">
        <v>101</v>
      </c>
      <c r="D19" s="17"/>
      <c r="E19" s="17"/>
      <c r="F19" s="17"/>
      <c r="G19" s="17"/>
      <c r="H19" s="17"/>
      <c r="I19" s="17"/>
      <c r="J19" s="17"/>
    </row>
    <row r="20" spans="1:12" s="13" customFormat="1" ht="20.100000000000001" customHeight="1" x14ac:dyDescent="0.25">
      <c r="A20" s="16" t="s">
        <v>37</v>
      </c>
      <c r="B20" s="37" t="s">
        <v>132</v>
      </c>
      <c r="C20" s="16" t="s">
        <v>83</v>
      </c>
      <c r="D20" s="61">
        <v>2.56</v>
      </c>
      <c r="E20" s="17"/>
      <c r="F20" s="61">
        <v>2.56</v>
      </c>
      <c r="G20" s="61">
        <v>2.56</v>
      </c>
      <c r="H20" s="17"/>
      <c r="I20" s="61">
        <v>2.56</v>
      </c>
      <c r="J20" s="17"/>
    </row>
    <row r="21" spans="1:12" s="12" customFormat="1" ht="50.25" x14ac:dyDescent="0.25">
      <c r="A21" s="16" t="s">
        <v>102</v>
      </c>
      <c r="B21" s="37" t="s">
        <v>133</v>
      </c>
      <c r="C21" s="16" t="s">
        <v>103</v>
      </c>
      <c r="D21" s="68">
        <f>ROUND([1]Баланс!$CQ$52,3)*1000</f>
        <v>12953</v>
      </c>
      <c r="E21" s="69"/>
      <c r="F21" s="69"/>
      <c r="G21" s="68">
        <f>ROUND([2]Баланс!$CQ$52,3)*1000</f>
        <v>13041</v>
      </c>
      <c r="H21" s="69"/>
      <c r="I21" s="68">
        <f>ROUND([3]Баланс!$BZ$52,3)*1000</f>
        <v>13041</v>
      </c>
      <c r="J21" s="69"/>
    </row>
    <row r="22" spans="1:12" s="12" customFormat="1" ht="60" customHeight="1" x14ac:dyDescent="0.25">
      <c r="A22" s="16" t="s">
        <v>164</v>
      </c>
      <c r="B22" s="37" t="s">
        <v>163</v>
      </c>
      <c r="C22" s="16" t="s">
        <v>103</v>
      </c>
      <c r="D22" s="69"/>
      <c r="E22" s="68">
        <f>ROUND([1]Баланс!$CQ$67,3)*1000</f>
        <v>7184</v>
      </c>
      <c r="F22" s="68">
        <v>7464</v>
      </c>
      <c r="G22" s="69"/>
      <c r="H22" s="68">
        <f>ROUND([2]Баланс!$CQ$67,3)*1000</f>
        <v>7146</v>
      </c>
      <c r="I22" s="69"/>
      <c r="J22" s="68">
        <f>ROUND([3]Баланс!$BZ$67,3)*1000</f>
        <v>7146</v>
      </c>
    </row>
    <row r="23" spans="1:12" s="12" customFormat="1" ht="76.5" customHeight="1" x14ac:dyDescent="0.25">
      <c r="A23" s="16" t="s">
        <v>104</v>
      </c>
      <c r="B23" s="37" t="s">
        <v>134</v>
      </c>
      <c r="C23" s="16" t="s">
        <v>105</v>
      </c>
      <c r="D23" s="23"/>
      <c r="E23" s="23" t="s">
        <v>162</v>
      </c>
      <c r="F23" s="23"/>
      <c r="G23" s="23"/>
      <c r="H23" s="23" t="s">
        <v>162</v>
      </c>
      <c r="I23" s="23"/>
      <c r="J23" s="23" t="s">
        <v>162</v>
      </c>
    </row>
    <row r="24" spans="1:12" s="12" customFormat="1" ht="97.5" customHeight="1" x14ac:dyDescent="0.25">
      <c r="A24" s="16" t="s">
        <v>106</v>
      </c>
      <c r="B24" s="37" t="s">
        <v>135</v>
      </c>
      <c r="C24" s="16" t="s">
        <v>39</v>
      </c>
      <c r="D24" s="78" t="s">
        <v>175</v>
      </c>
      <c r="E24" s="79"/>
      <c r="F24" s="78"/>
      <c r="G24" s="80"/>
      <c r="H24" s="79"/>
      <c r="I24" s="78" t="s">
        <v>175</v>
      </c>
      <c r="J24" s="79"/>
    </row>
    <row r="25" spans="1:12" s="12" customFormat="1" ht="80.099999999999994" customHeight="1" x14ac:dyDescent="0.25">
      <c r="A25" s="16" t="s">
        <v>107</v>
      </c>
      <c r="B25" s="37" t="s">
        <v>136</v>
      </c>
      <c r="C25" s="16"/>
      <c r="D25" s="88" t="s">
        <v>176</v>
      </c>
      <c r="E25" s="90"/>
      <c r="F25" s="90"/>
      <c r="G25" s="90"/>
      <c r="H25" s="90"/>
      <c r="I25" s="90"/>
      <c r="J25" s="89"/>
    </row>
    <row r="26" spans="1:12" s="12" customFormat="1" ht="86.25" customHeight="1" x14ac:dyDescent="0.25">
      <c r="A26" s="16" t="s">
        <v>108</v>
      </c>
      <c r="B26" s="37" t="s">
        <v>137</v>
      </c>
      <c r="C26" s="16" t="s">
        <v>101</v>
      </c>
      <c r="D26" s="17"/>
      <c r="E26" s="17"/>
      <c r="F26" s="17"/>
      <c r="G26" s="17"/>
      <c r="H26" s="17"/>
      <c r="I26" s="17"/>
      <c r="J26" s="17"/>
    </row>
    <row r="27" spans="1:12" s="12" customFormat="1" ht="72" customHeight="1" x14ac:dyDescent="0.25">
      <c r="A27" s="16" t="s">
        <v>44</v>
      </c>
      <c r="B27" s="37" t="s">
        <v>109</v>
      </c>
      <c r="C27" s="16"/>
      <c r="D27" s="38"/>
      <c r="E27" s="59">
        <f>E28</f>
        <v>9030.8253623575474</v>
      </c>
      <c r="F27" s="70">
        <v>5675.96</v>
      </c>
      <c r="G27" s="49"/>
      <c r="H27" s="60">
        <f>H28</f>
        <v>18665.304102249393</v>
      </c>
      <c r="I27" s="49"/>
      <c r="J27" s="60">
        <f>J28</f>
        <v>10814.20405566859</v>
      </c>
    </row>
    <row r="28" spans="1:12" s="12" customFormat="1" ht="35.25" customHeight="1" x14ac:dyDescent="0.25">
      <c r="A28" s="16"/>
      <c r="B28" s="37" t="s">
        <v>168</v>
      </c>
      <c r="C28" s="16" t="s">
        <v>92</v>
      </c>
      <c r="D28" s="59">
        <f>[1]Затраты!$Z$21</f>
        <v>16282.03122891776</v>
      </c>
      <c r="E28" s="59">
        <f>[1]Затраты!$S$21</f>
        <v>9030.8253623575474</v>
      </c>
      <c r="F28" s="70">
        <v>5675.96</v>
      </c>
      <c r="G28" s="60">
        <f>[2]Затраты!$Z$21</f>
        <v>34066.990513322497</v>
      </c>
      <c r="H28" s="60">
        <f>[2]Затраты!$S$21</f>
        <v>18665.304102249393</v>
      </c>
      <c r="I28" s="60">
        <f>[3]Затраты!$R$22+[3]Затраты!$R$71</f>
        <v>19737.550749532013</v>
      </c>
      <c r="J28" s="60">
        <f>[3]Затраты!$S$21</f>
        <v>10814.20405566859</v>
      </c>
      <c r="K28" s="56">
        <f>ROUND(H28/E28,2)</f>
        <v>2.0699999999999998</v>
      </c>
      <c r="L28" s="65">
        <f>ROUND(J28/E28,2)</f>
        <v>1.2</v>
      </c>
    </row>
    <row r="29" spans="1:12" s="12" customFormat="1" ht="90" customHeight="1" x14ac:dyDescent="0.25">
      <c r="A29" s="16" t="s">
        <v>46</v>
      </c>
      <c r="B29" s="37" t="s">
        <v>138</v>
      </c>
      <c r="C29" s="16" t="s">
        <v>92</v>
      </c>
      <c r="D29" s="59">
        <f>[1]Затраты!$R$71</f>
        <v>10898.16626808</v>
      </c>
      <c r="E29" s="59">
        <f>[1]Затраты!$S$71</f>
        <v>6044.6657393807336</v>
      </c>
      <c r="F29" s="70">
        <v>4148.32</v>
      </c>
      <c r="G29" s="60">
        <f>[2]Затраты!$R$71</f>
        <v>28480.743003006894</v>
      </c>
      <c r="H29" s="60">
        <f>[2]Затраты!$S$71</f>
        <v>15604.599091347478</v>
      </c>
      <c r="I29" s="60">
        <f>[3]Затраты!$R$71</f>
        <v>13936.677163826062</v>
      </c>
      <c r="J29" s="60">
        <f>[3]Затраты!$S$71</f>
        <v>7635.9054180602998</v>
      </c>
    </row>
    <row r="30" spans="1:12" s="12" customFormat="1" ht="15.75" customHeight="1" x14ac:dyDescent="0.25">
      <c r="A30" s="16"/>
      <c r="B30" s="37" t="s">
        <v>110</v>
      </c>
      <c r="C30" s="16"/>
      <c r="D30" s="38"/>
      <c r="E30" s="38"/>
      <c r="F30" s="49"/>
      <c r="G30" s="49"/>
      <c r="H30" s="49"/>
      <c r="I30" s="50"/>
      <c r="J30" s="50"/>
    </row>
    <row r="31" spans="1:12" s="12" customFormat="1" ht="15.75" customHeight="1" x14ac:dyDescent="0.25">
      <c r="A31" s="16"/>
      <c r="B31" s="37" t="s">
        <v>111</v>
      </c>
      <c r="C31" s="16"/>
      <c r="D31" s="59">
        <f>[1]Затраты!$R$100</f>
        <v>9274.7887619800003</v>
      </c>
      <c r="E31" s="59">
        <f>[1]Затраты!$S$71</f>
        <v>6044.6657393807336</v>
      </c>
      <c r="F31" s="70">
        <v>3409.21</v>
      </c>
      <c r="G31" s="60">
        <f>[2]Затраты!$R$100</f>
        <v>9797.3021177499977</v>
      </c>
      <c r="H31" s="60">
        <f>[2]Затраты!$S$100</f>
        <v>5367.9418303152243</v>
      </c>
      <c r="I31" s="60">
        <f>[3]Затраты!$R$100</f>
        <v>10287.166616879998</v>
      </c>
      <c r="J31" s="60">
        <f>[3]Затраты!$S$100</f>
        <v>5636.3385893885516</v>
      </c>
    </row>
    <row r="32" spans="1:12" s="12" customFormat="1" ht="15.75" customHeight="1" x14ac:dyDescent="0.25">
      <c r="A32" s="16"/>
      <c r="B32" s="37" t="s">
        <v>112</v>
      </c>
      <c r="C32" s="16"/>
      <c r="D32" s="59">
        <f>[1]Затраты!$R$97+[1]Затраты!$R$99</f>
        <v>186.28868319999998</v>
      </c>
      <c r="E32" s="59">
        <f>[1]Затраты!$S$97+[1]Затраты!$S$99</f>
        <v>103.32498085219387</v>
      </c>
      <c r="F32" s="70">
        <v>0</v>
      </c>
      <c r="G32" s="60">
        <f>[2]Затраты!$R$99+[2]Затраты!$R$97</f>
        <v>17240.698</v>
      </c>
      <c r="H32" s="60">
        <f>[2]Затраты!$S$97+[2]Затраты!$S$99</f>
        <v>9446.178434200001</v>
      </c>
      <c r="I32" s="60">
        <f>[3]Затраты!$R$97+[3]Затраты!$R$99</f>
        <v>2150</v>
      </c>
      <c r="J32" s="60">
        <f>[3]Затраты!$S$97+[3]Затраты!$S$99</f>
        <v>1177.9850000000001</v>
      </c>
    </row>
    <row r="33" spans="1:10" s="12" customFormat="1" ht="15.75" customHeight="1" x14ac:dyDescent="0.25">
      <c r="A33" s="16"/>
      <c r="B33" s="37" t="s">
        <v>113</v>
      </c>
      <c r="C33" s="16"/>
      <c r="D33" s="59">
        <f>[1]Затраты!$R$96-[1]Затраты!$R$97</f>
        <v>279.05628920000004</v>
      </c>
      <c r="E33" s="59">
        <f>[1]Затраты!$S$96-[1]Затраты!$S$97</f>
        <v>154.77851495315247</v>
      </c>
      <c r="F33" s="70">
        <v>98.81</v>
      </c>
      <c r="G33" s="60">
        <f>[2]Затраты!$R$96-[2]Затраты!$R$97</f>
        <v>283.79272242600001</v>
      </c>
      <c r="H33" s="60">
        <f>[2]Затраты!$S$96-[2]Затраты!$S$97</f>
        <v>155.49003261720543</v>
      </c>
      <c r="I33" s="60">
        <f>[3]Затраты!$R$96-[3]Затраты!$R$97</f>
        <v>292.67565471493202</v>
      </c>
      <c r="J33" s="60">
        <f>[3]Затраты!$S$96-[3]Затраты!$S$97</f>
        <v>160.35699121831126</v>
      </c>
    </row>
    <row r="34" spans="1:10" s="12" customFormat="1" ht="85.5" customHeight="1" x14ac:dyDescent="0.25">
      <c r="A34" s="16" t="s">
        <v>50</v>
      </c>
      <c r="B34" s="37" t="s">
        <v>139</v>
      </c>
      <c r="C34" s="16" t="s">
        <v>92</v>
      </c>
      <c r="D34" s="59">
        <f>[1]Затраты!$R$22</f>
        <v>5383.86496083776</v>
      </c>
      <c r="E34" s="59">
        <f>[1]Затраты!$S$22</f>
        <v>2986.1596229768134</v>
      </c>
      <c r="F34" s="70">
        <v>1527.64</v>
      </c>
      <c r="G34" s="60">
        <f>[2]Затраты!$R$22</f>
        <v>5586.2475103155994</v>
      </c>
      <c r="H34" s="60">
        <f>[2]Затраты!$S$22</f>
        <v>3060.7050109019165</v>
      </c>
      <c r="I34" s="60">
        <f>[3]Затраты!$R$22</f>
        <v>5800.873585705951</v>
      </c>
      <c r="J34" s="60">
        <f>[3]Затраты!$S$22</f>
        <v>3178.2986376082908</v>
      </c>
    </row>
    <row r="35" spans="1:10" s="12" customFormat="1" ht="60.75" customHeight="1" x14ac:dyDescent="0.25">
      <c r="A35" s="16" t="s">
        <v>52</v>
      </c>
      <c r="B35" s="37" t="s">
        <v>114</v>
      </c>
      <c r="C35" s="16" t="s">
        <v>92</v>
      </c>
      <c r="D35" s="38"/>
      <c r="E35" s="38"/>
      <c r="F35" s="49"/>
      <c r="G35" s="49"/>
      <c r="H35" s="49"/>
      <c r="I35" s="49"/>
      <c r="J35" s="49"/>
    </row>
    <row r="36" spans="1:10" s="12" customFormat="1" ht="43.5" customHeight="1" x14ac:dyDescent="0.25">
      <c r="A36" s="16" t="s">
        <v>61</v>
      </c>
      <c r="B36" s="37" t="s">
        <v>115</v>
      </c>
      <c r="C36" s="16" t="s">
        <v>92</v>
      </c>
      <c r="D36" s="38"/>
      <c r="E36" s="38"/>
      <c r="F36" s="49"/>
      <c r="G36" s="49"/>
      <c r="H36" s="49"/>
      <c r="I36" s="49"/>
      <c r="J36" s="49"/>
    </row>
    <row r="37" spans="1:10" s="12" customFormat="1" ht="70.5" customHeight="1" x14ac:dyDescent="0.25">
      <c r="A37" s="16" t="s">
        <v>63</v>
      </c>
      <c r="B37" s="37" t="s">
        <v>116</v>
      </c>
      <c r="C37" s="16"/>
      <c r="D37" s="38"/>
      <c r="E37" s="38"/>
      <c r="F37" s="49"/>
      <c r="G37" s="49"/>
      <c r="H37" s="49"/>
      <c r="I37" s="49"/>
      <c r="J37" s="49"/>
    </row>
    <row r="38" spans="1:10" s="12" customFormat="1" ht="27" customHeight="1" x14ac:dyDescent="0.25">
      <c r="A38" s="16"/>
      <c r="B38" s="39" t="s">
        <v>117</v>
      </c>
      <c r="C38" s="16"/>
      <c r="D38" s="38"/>
      <c r="E38" s="38"/>
      <c r="F38" s="49"/>
      <c r="G38" s="49"/>
      <c r="H38" s="49"/>
      <c r="I38" s="49"/>
      <c r="J38" s="49"/>
    </row>
    <row r="39" spans="1:10" s="12" customFormat="1" ht="30.75" customHeight="1" x14ac:dyDescent="0.25">
      <c r="A39" s="16"/>
      <c r="B39" s="37" t="s">
        <v>140</v>
      </c>
      <c r="C39" s="16" t="s">
        <v>118</v>
      </c>
      <c r="D39" s="51"/>
      <c r="E39" s="59">
        <f>[1]У.Е.2!$N$52</f>
        <v>719.99999999999989</v>
      </c>
      <c r="F39" s="59">
        <f>E39</f>
        <v>719.99999999999989</v>
      </c>
      <c r="G39" s="52"/>
      <c r="H39" s="60">
        <f>[2]У.Е.2!$N$52</f>
        <v>719.99999999999989</v>
      </c>
      <c r="I39" s="52"/>
      <c r="J39" s="60">
        <f>[3]У.Е.2!$N$52</f>
        <v>719.99999999999989</v>
      </c>
    </row>
    <row r="40" spans="1:10" s="12" customFormat="1" ht="47.25" x14ac:dyDescent="0.25">
      <c r="A40" s="16"/>
      <c r="B40" s="37" t="s">
        <v>141</v>
      </c>
      <c r="C40" s="16" t="s">
        <v>119</v>
      </c>
      <c r="D40" s="51"/>
      <c r="E40" s="38">
        <f t="shared" ref="E40:J40" si="0">E27/E39</f>
        <v>12.542813003274373</v>
      </c>
      <c r="F40" s="38">
        <f t="shared" si="0"/>
        <v>7.8832777777777787</v>
      </c>
      <c r="G40" s="49"/>
      <c r="H40" s="49">
        <f t="shared" si="0"/>
        <v>25.924033475346384</v>
      </c>
      <c r="I40" s="49"/>
      <c r="J40" s="49">
        <f t="shared" si="0"/>
        <v>15.019727855095265</v>
      </c>
    </row>
    <row r="41" spans="1:10" s="12" customFormat="1" ht="72.75" customHeight="1" x14ac:dyDescent="0.25">
      <c r="A41" s="16" t="s">
        <v>84</v>
      </c>
      <c r="B41" s="37" t="s">
        <v>85</v>
      </c>
      <c r="C41" s="16"/>
      <c r="D41" s="38"/>
      <c r="E41" s="38"/>
      <c r="F41" s="49"/>
      <c r="G41" s="49"/>
      <c r="H41" s="49"/>
      <c r="I41" s="49"/>
      <c r="J41" s="49"/>
    </row>
    <row r="42" spans="1:10" s="12" customFormat="1" ht="41.25" customHeight="1" x14ac:dyDescent="0.25">
      <c r="A42" s="16" t="s">
        <v>120</v>
      </c>
      <c r="B42" s="37" t="s">
        <v>121</v>
      </c>
      <c r="C42" s="16" t="s">
        <v>86</v>
      </c>
      <c r="D42" s="59">
        <v>33.299999999999997</v>
      </c>
      <c r="E42" s="38"/>
      <c r="F42" s="49"/>
      <c r="G42" s="60">
        <v>32.299999999999997</v>
      </c>
      <c r="H42" s="49"/>
      <c r="I42" s="60">
        <f>G42</f>
        <v>32.299999999999997</v>
      </c>
      <c r="J42" s="49"/>
    </row>
    <row r="43" spans="1:10" s="12" customFormat="1" ht="47.25" x14ac:dyDescent="0.25">
      <c r="A43" s="16" t="s">
        <v>122</v>
      </c>
      <c r="B43" s="37" t="s">
        <v>123</v>
      </c>
      <c r="C43" s="16" t="s">
        <v>124</v>
      </c>
      <c r="D43" s="59">
        <f>D31/12/D42</f>
        <v>23.21018208703704</v>
      </c>
      <c r="E43" s="38"/>
      <c r="F43" s="49"/>
      <c r="G43" s="59">
        <f>G31/12/G42</f>
        <v>25.276837249097003</v>
      </c>
      <c r="H43" s="49"/>
      <c r="I43" s="59">
        <f>I31/12/I42</f>
        <v>26.540677546130031</v>
      </c>
      <c r="J43" s="49"/>
    </row>
    <row r="44" spans="1:10" s="12" customFormat="1" ht="59.25" customHeight="1" x14ac:dyDescent="0.25">
      <c r="A44" s="16" t="s">
        <v>125</v>
      </c>
      <c r="B44" s="37" t="s">
        <v>126</v>
      </c>
      <c r="C44" s="16"/>
      <c r="D44" s="88" t="s">
        <v>161</v>
      </c>
      <c r="E44" s="89"/>
      <c r="F44" s="53"/>
      <c r="G44" s="88" t="s">
        <v>161</v>
      </c>
      <c r="H44" s="89"/>
      <c r="I44" s="88" t="s">
        <v>161</v>
      </c>
      <c r="J44" s="89"/>
    </row>
    <row r="45" spans="1:10" s="12" customFormat="1" ht="15" customHeight="1" x14ac:dyDescent="0.25">
      <c r="A45" s="16"/>
      <c r="B45" s="39" t="s">
        <v>117</v>
      </c>
      <c r="C45" s="16"/>
      <c r="D45" s="17"/>
      <c r="E45" s="17"/>
      <c r="F45" s="17"/>
      <c r="G45" s="17"/>
      <c r="H45" s="17"/>
      <c r="I45" s="17"/>
      <c r="J45" s="17"/>
    </row>
    <row r="46" spans="1:10" s="12" customFormat="1" ht="71.25" customHeight="1" x14ac:dyDescent="0.25">
      <c r="A46" s="16"/>
      <c r="B46" s="37" t="s">
        <v>127</v>
      </c>
      <c r="C46" s="16" t="s">
        <v>92</v>
      </c>
      <c r="D46" s="17"/>
      <c r="E46" s="17"/>
      <c r="F46" s="17"/>
      <c r="G46" s="17"/>
      <c r="H46" s="17"/>
      <c r="I46" s="17"/>
      <c r="J46" s="17"/>
    </row>
    <row r="47" spans="1:10" s="12" customFormat="1" ht="85.5" customHeight="1" x14ac:dyDescent="0.25">
      <c r="A47" s="16"/>
      <c r="B47" s="37" t="s">
        <v>128</v>
      </c>
      <c r="C47" s="16" t="s">
        <v>92</v>
      </c>
      <c r="D47" s="17"/>
      <c r="E47" s="17"/>
      <c r="F47" s="17"/>
      <c r="G47" s="17"/>
      <c r="H47" s="17"/>
      <c r="I47" s="17"/>
      <c r="J47" s="17"/>
    </row>
    <row r="48" spans="1:10" s="15" customFormat="1" ht="19.5" customHeight="1" x14ac:dyDescent="0.2">
      <c r="A48" s="14" t="s">
        <v>142</v>
      </c>
    </row>
    <row r="49" spans="1:10" s="15" customFormat="1" x14ac:dyDescent="0.2">
      <c r="A49" s="14" t="s">
        <v>143</v>
      </c>
    </row>
    <row r="50" spans="1:10" s="15" customFormat="1" x14ac:dyDescent="0.2">
      <c r="A50" s="14" t="s">
        <v>144</v>
      </c>
    </row>
    <row r="51" spans="1:10" s="15" customFormat="1" x14ac:dyDescent="0.2">
      <c r="A51" s="14" t="s">
        <v>145</v>
      </c>
    </row>
    <row r="52" spans="1:10" ht="50.25" customHeight="1" x14ac:dyDescent="0.25">
      <c r="B52" s="10" t="s">
        <v>158</v>
      </c>
      <c r="J52" s="40" t="s">
        <v>6</v>
      </c>
    </row>
    <row r="53" spans="1:10" x14ac:dyDescent="0.25">
      <c r="D53" s="10" t="s">
        <v>160</v>
      </c>
    </row>
  </sheetData>
  <mergeCells count="16">
    <mergeCell ref="I7:J7"/>
    <mergeCell ref="I8:J8"/>
    <mergeCell ref="D44:E44"/>
    <mergeCell ref="G44:H44"/>
    <mergeCell ref="I44:J44"/>
    <mergeCell ref="D25:J25"/>
    <mergeCell ref="I1:J1"/>
    <mergeCell ref="D24:E24"/>
    <mergeCell ref="I24:J24"/>
    <mergeCell ref="F24:H24"/>
    <mergeCell ref="A4:J4"/>
    <mergeCell ref="A5:J5"/>
    <mergeCell ref="D7:E7"/>
    <mergeCell ref="D8:E8"/>
    <mergeCell ref="G7:H7"/>
    <mergeCell ref="G8:H8"/>
  </mergeCells>
  <phoneticPr fontId="20" type="noConversion"/>
  <pageMargins left="0.78740157480314965" right="0.70866141732283472" top="0.78740157480314965" bottom="0.39370078740157483" header="0.19685039370078741" footer="0.19685039370078741"/>
  <pageSetup paperSize="9" scale="78" fitToHeight="10" orientation="landscape" r:id="rId1"/>
  <headerFooter alignWithMargins="0"/>
  <rowBreaks count="2" manualBreakCount="2">
    <brk id="16" max="9" man="1"/>
    <brk id="26" max="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pageSetUpPr fitToPage="1"/>
  </sheetPr>
  <dimension ref="A1:K54"/>
  <sheetViews>
    <sheetView zoomScaleNormal="100" zoomScaleSheetLayoutView="100" workbookViewId="0">
      <pane xSplit="3" ySplit="9" topLeftCell="D30" activePane="bottomRight" state="frozen"/>
      <selection activeCell="B10" sqref="B10:C10"/>
      <selection pane="topRight" activeCell="B10" sqref="B10:C10"/>
      <selection pane="bottomLeft" activeCell="B10" sqref="B10:C10"/>
      <selection pane="bottomRight" activeCell="J24" sqref="J24:K24"/>
    </sheetView>
  </sheetViews>
  <sheetFormatPr defaultRowHeight="15.75" outlineLevelRow="1" outlineLevelCol="1" x14ac:dyDescent="0.25"/>
  <cols>
    <col min="1" max="1" width="7.7109375" style="4" customWidth="1"/>
    <col min="2" max="2" width="45" style="4" customWidth="1"/>
    <col min="3" max="3" width="10.7109375" style="4" customWidth="1"/>
    <col min="4" max="5" width="9.7109375" style="4" customWidth="1"/>
    <col min="6" max="6" width="13.7109375" style="4" hidden="1" customWidth="1" outlineLevel="1"/>
    <col min="7" max="7" width="12.7109375" style="4" customWidth="1" collapsed="1"/>
    <col min="8" max="8" width="12.7109375" style="4" customWidth="1"/>
    <col min="9" max="9" width="13.5703125" style="4" hidden="1" customWidth="1" outlineLevel="1"/>
    <col min="10" max="10" width="11.7109375" style="4" customWidth="1" collapsed="1"/>
    <col min="11" max="11" width="11.7109375" style="4" customWidth="1"/>
    <col min="12" max="16384" width="9.140625" style="4"/>
  </cols>
  <sheetData>
    <row r="1" spans="1:11" ht="54" customHeight="1" outlineLevel="1" x14ac:dyDescent="0.25">
      <c r="H1" s="98" t="s">
        <v>8</v>
      </c>
      <c r="I1" s="98"/>
      <c r="J1" s="98"/>
      <c r="K1" s="98"/>
    </row>
    <row r="2" spans="1:11" outlineLevel="1" x14ac:dyDescent="0.25"/>
    <row r="3" spans="1:11" outlineLevel="1" x14ac:dyDescent="0.25"/>
    <row r="4" spans="1:11" outlineLevel="1" x14ac:dyDescent="0.25"/>
    <row r="5" spans="1:11" ht="16.5" outlineLevel="1" x14ac:dyDescent="0.25">
      <c r="A5" s="99" t="s">
        <v>9</v>
      </c>
      <c r="B5" s="99"/>
      <c r="C5" s="99"/>
      <c r="D5" s="99"/>
      <c r="E5" s="99"/>
      <c r="F5" s="99"/>
      <c r="G5" s="99"/>
      <c r="H5" s="99"/>
      <c r="I5" s="99"/>
      <c r="J5" s="99"/>
      <c r="K5" s="99"/>
    </row>
    <row r="6" spans="1:11" outlineLevel="1" x14ac:dyDescent="0.25">
      <c r="A6" s="101" t="s">
        <v>184</v>
      </c>
      <c r="B6" s="101"/>
      <c r="C6" s="101"/>
      <c r="D6" s="101"/>
      <c r="E6" s="101"/>
      <c r="F6" s="101"/>
      <c r="G6" s="101"/>
      <c r="H6" s="101"/>
      <c r="I6" s="101"/>
      <c r="J6" s="101"/>
      <c r="K6" s="101"/>
    </row>
    <row r="7" spans="1:11" outlineLevel="1" x14ac:dyDescent="0.25"/>
    <row r="8" spans="1:11" s="6" customFormat="1" ht="60.75" customHeight="1" x14ac:dyDescent="0.25">
      <c r="A8" s="100" t="s">
        <v>10</v>
      </c>
      <c r="B8" s="100" t="s">
        <v>11</v>
      </c>
      <c r="C8" s="100" t="s">
        <v>12</v>
      </c>
      <c r="D8" s="100" t="s">
        <v>13</v>
      </c>
      <c r="E8" s="100"/>
      <c r="F8" s="100"/>
      <c r="G8" s="100" t="s">
        <v>14</v>
      </c>
      <c r="H8" s="100"/>
      <c r="I8" s="100"/>
      <c r="J8" s="100" t="s">
        <v>15</v>
      </c>
      <c r="K8" s="100"/>
    </row>
    <row r="9" spans="1:11" s="7" customFormat="1" ht="30" customHeight="1" x14ac:dyDescent="0.25">
      <c r="A9" s="100"/>
      <c r="B9" s="100"/>
      <c r="C9" s="100"/>
      <c r="D9" s="5" t="s">
        <v>16</v>
      </c>
      <c r="E9" s="5" t="s">
        <v>17</v>
      </c>
      <c r="F9" s="5" t="s">
        <v>174</v>
      </c>
      <c r="G9" s="5" t="s">
        <v>16</v>
      </c>
      <c r="H9" s="5" t="s">
        <v>17</v>
      </c>
      <c r="I9" s="5" t="s">
        <v>174</v>
      </c>
      <c r="J9" s="5" t="s">
        <v>16</v>
      </c>
      <c r="K9" s="5" t="s">
        <v>17</v>
      </c>
    </row>
    <row r="10" spans="1:11" s="7" customFormat="1" ht="30" customHeight="1" x14ac:dyDescent="0.25">
      <c r="A10" s="5"/>
      <c r="B10" s="5"/>
      <c r="C10" s="5"/>
      <c r="D10" s="91" t="s">
        <v>169</v>
      </c>
      <c r="E10" s="93"/>
      <c r="F10" s="92"/>
      <c r="G10" s="91" t="s">
        <v>178</v>
      </c>
      <c r="H10" s="93"/>
      <c r="I10" s="92"/>
      <c r="J10" s="91" t="s">
        <v>182</v>
      </c>
      <c r="K10" s="92"/>
    </row>
    <row r="11" spans="1:11" s="7" customFormat="1" ht="39" customHeight="1" x14ac:dyDescent="0.25">
      <c r="A11" s="18" t="s">
        <v>18</v>
      </c>
      <c r="B11" s="19" t="s">
        <v>19</v>
      </c>
      <c r="C11" s="18"/>
      <c r="D11" s="20"/>
      <c r="E11" s="20"/>
      <c r="F11" s="20"/>
      <c r="G11" s="20"/>
      <c r="H11" s="20"/>
      <c r="I11" s="20"/>
      <c r="J11" s="20"/>
      <c r="K11" s="20"/>
    </row>
    <row r="12" spans="1:11" s="7" customFormat="1" ht="39" customHeight="1" x14ac:dyDescent="0.25">
      <c r="A12" s="18" t="s">
        <v>20</v>
      </c>
      <c r="B12" s="19" t="s">
        <v>21</v>
      </c>
      <c r="C12" s="18"/>
      <c r="D12" s="20"/>
      <c r="E12" s="20"/>
      <c r="F12" s="20"/>
      <c r="G12" s="20"/>
      <c r="H12" s="20"/>
      <c r="I12" s="20"/>
      <c r="J12" s="20"/>
      <c r="K12" s="20"/>
    </row>
    <row r="13" spans="1:11" s="7" customFormat="1" ht="173.25" hidden="1" customHeight="1" outlineLevel="1" x14ac:dyDescent="0.25">
      <c r="A13" s="18"/>
      <c r="B13" s="19" t="s">
        <v>78</v>
      </c>
      <c r="C13" s="18" t="s">
        <v>22</v>
      </c>
      <c r="D13" s="20"/>
      <c r="E13" s="20"/>
      <c r="F13" s="20"/>
      <c r="G13" s="20"/>
      <c r="H13" s="20"/>
      <c r="I13" s="20"/>
      <c r="J13" s="20"/>
      <c r="K13" s="20"/>
    </row>
    <row r="14" spans="1:11" s="7" customFormat="1" ht="169.5" hidden="1" customHeight="1" outlineLevel="1" x14ac:dyDescent="0.25">
      <c r="A14" s="18"/>
      <c r="B14" s="19" t="s">
        <v>79</v>
      </c>
      <c r="C14" s="18" t="s">
        <v>23</v>
      </c>
      <c r="D14" s="20"/>
      <c r="E14" s="20"/>
      <c r="F14" s="20"/>
      <c r="G14" s="20"/>
      <c r="H14" s="20"/>
      <c r="I14" s="20"/>
      <c r="J14" s="20"/>
      <c r="K14" s="20"/>
    </row>
    <row r="15" spans="1:11" s="7" customFormat="1" ht="39" customHeight="1" collapsed="1" x14ac:dyDescent="0.25">
      <c r="A15" s="18" t="s">
        <v>24</v>
      </c>
      <c r="B15" s="21" t="s">
        <v>25</v>
      </c>
      <c r="C15" s="18"/>
      <c r="D15" s="20"/>
      <c r="E15" s="20"/>
      <c r="F15" s="20"/>
      <c r="G15" s="20"/>
      <c r="H15" s="20"/>
      <c r="I15" s="20"/>
      <c r="J15" s="20"/>
      <c r="K15" s="20"/>
    </row>
    <row r="16" spans="1:11" s="7" customFormat="1" ht="26.1" customHeight="1" x14ac:dyDescent="0.25">
      <c r="A16" s="18"/>
      <c r="B16" s="19" t="s">
        <v>26</v>
      </c>
      <c r="C16" s="18"/>
      <c r="D16" s="20"/>
      <c r="E16" s="20"/>
      <c r="F16" s="20"/>
      <c r="G16" s="20"/>
      <c r="H16" s="20"/>
      <c r="I16" s="20"/>
      <c r="J16" s="20"/>
      <c r="K16" s="20"/>
    </row>
    <row r="17" spans="1:11" s="7" customFormat="1" ht="35.1" customHeight="1" x14ac:dyDescent="0.25">
      <c r="A17" s="18"/>
      <c r="B17" s="45" t="s">
        <v>27</v>
      </c>
      <c r="C17" s="5" t="s">
        <v>170</v>
      </c>
      <c r="D17" s="48"/>
      <c r="E17" s="48"/>
      <c r="F17" s="48"/>
      <c r="G17" s="57">
        <v>489.94499999999999</v>
      </c>
      <c r="H17" s="57">
        <v>553.70299999999997</v>
      </c>
      <c r="I17" s="48">
        <f>H17</f>
        <v>553.70299999999997</v>
      </c>
      <c r="J17" s="66">
        <f>H17</f>
        <v>553.70299999999997</v>
      </c>
      <c r="K17" s="66">
        <f>ROUND(J17*1.054,3)</f>
        <v>583.60299999999995</v>
      </c>
    </row>
    <row r="18" spans="1:11" s="7" customFormat="1" ht="38.25" customHeight="1" x14ac:dyDescent="0.25">
      <c r="A18" s="18"/>
      <c r="B18" s="45" t="s">
        <v>7</v>
      </c>
      <c r="C18" s="5" t="s">
        <v>171</v>
      </c>
      <c r="D18" s="48"/>
      <c r="E18" s="48"/>
      <c r="F18" s="48"/>
      <c r="G18" s="57">
        <v>0.129</v>
      </c>
      <c r="H18" s="57">
        <v>0.13300000000000001</v>
      </c>
      <c r="I18" s="48">
        <f>H18</f>
        <v>0.13300000000000001</v>
      </c>
      <c r="J18" s="66">
        <f>H18</f>
        <v>0.13300000000000001</v>
      </c>
      <c r="K18" s="67">
        <f>ROUND(J18*1.054,3)</f>
        <v>0.14000000000000001</v>
      </c>
    </row>
    <row r="19" spans="1:11" s="7" customFormat="1" ht="30" customHeight="1" x14ac:dyDescent="0.25">
      <c r="A19" s="18"/>
      <c r="B19" s="45" t="s">
        <v>28</v>
      </c>
      <c r="C19" s="5" t="s">
        <v>172</v>
      </c>
      <c r="D19" s="48"/>
      <c r="E19" s="48"/>
      <c r="F19" s="48"/>
      <c r="G19" s="58">
        <v>0.83</v>
      </c>
      <c r="H19" s="57">
        <v>0.86299999999999999</v>
      </c>
      <c r="I19" s="48">
        <f>H19</f>
        <v>0.86299999999999999</v>
      </c>
      <c r="J19" s="66">
        <f>H19</f>
        <v>0.86299999999999999</v>
      </c>
      <c r="K19" s="67">
        <f>ROUND(J19*1.054,3)</f>
        <v>0.91</v>
      </c>
    </row>
    <row r="20" spans="1:11" s="7" customFormat="1" ht="78.75" customHeight="1" x14ac:dyDescent="0.25">
      <c r="A20" s="18"/>
      <c r="B20" s="45"/>
      <c r="C20" s="5"/>
      <c r="D20" s="96"/>
      <c r="E20" s="97"/>
      <c r="F20" s="44"/>
      <c r="G20" s="94" t="s">
        <v>183</v>
      </c>
      <c r="H20" s="95"/>
      <c r="I20" s="44"/>
      <c r="J20" s="46"/>
      <c r="K20" s="46"/>
    </row>
    <row r="21" spans="1:11" s="7" customFormat="1" ht="40.5" customHeight="1" x14ac:dyDescent="0.25">
      <c r="A21" s="18" t="s">
        <v>29</v>
      </c>
      <c r="B21" s="19" t="s">
        <v>30</v>
      </c>
      <c r="C21" s="18" t="s">
        <v>173</v>
      </c>
      <c r="D21" s="20"/>
      <c r="E21" s="20"/>
      <c r="F21" s="20"/>
      <c r="G21" s="20"/>
      <c r="H21" s="20"/>
      <c r="I21" s="20"/>
      <c r="J21" s="42"/>
      <c r="K21" s="42"/>
    </row>
    <row r="22" spans="1:11" s="7" customFormat="1" ht="26.1" customHeight="1" x14ac:dyDescent="0.25">
      <c r="A22" s="18" t="s">
        <v>31</v>
      </c>
      <c r="B22" s="19" t="s">
        <v>32</v>
      </c>
      <c r="C22" s="18"/>
      <c r="D22" s="20"/>
      <c r="E22" s="20"/>
      <c r="F22" s="20"/>
      <c r="G22" s="20"/>
      <c r="H22" s="20"/>
      <c r="I22" s="20"/>
      <c r="J22" s="42"/>
      <c r="K22" s="42"/>
    </row>
    <row r="23" spans="1:11" s="7" customFormat="1" ht="54" customHeight="1" x14ac:dyDescent="0.25">
      <c r="A23" s="18" t="s">
        <v>33</v>
      </c>
      <c r="B23" s="19" t="s">
        <v>34</v>
      </c>
      <c r="C23" s="18" t="s">
        <v>173</v>
      </c>
      <c r="D23" s="20"/>
      <c r="E23" s="20"/>
      <c r="F23" s="20"/>
      <c r="G23" s="20"/>
      <c r="H23" s="20"/>
      <c r="I23" s="20"/>
      <c r="J23" s="42"/>
      <c r="K23" s="42"/>
    </row>
    <row r="24" spans="1:11" s="7" customFormat="1" ht="66.75" customHeight="1" x14ac:dyDescent="0.25">
      <c r="A24" s="18" t="s">
        <v>35</v>
      </c>
      <c r="B24" s="45" t="s">
        <v>36</v>
      </c>
      <c r="C24" s="5" t="s">
        <v>172</v>
      </c>
      <c r="D24" s="46"/>
      <c r="E24" s="46"/>
      <c r="F24" s="47"/>
      <c r="G24" s="66">
        <v>0.16700000000000001</v>
      </c>
      <c r="H24" s="66">
        <v>0.27300000000000002</v>
      </c>
      <c r="I24" s="47"/>
      <c r="J24" s="66">
        <f>H24</f>
        <v>0.27300000000000002</v>
      </c>
      <c r="K24" s="67">
        <f>ROUND(J24*1.054,3)</f>
        <v>0.28799999999999998</v>
      </c>
    </row>
    <row r="25" spans="1:11" s="7" customFormat="1" ht="66.75" customHeight="1" x14ac:dyDescent="0.25">
      <c r="A25" s="18"/>
      <c r="B25" s="19"/>
      <c r="C25" s="18"/>
      <c r="D25" s="96"/>
      <c r="E25" s="97"/>
      <c r="F25" s="44"/>
      <c r="G25" s="94" t="s">
        <v>185</v>
      </c>
      <c r="H25" s="95"/>
      <c r="I25" s="44"/>
      <c r="J25" s="42"/>
      <c r="K25" s="42"/>
    </row>
    <row r="26" spans="1:11" s="7" customFormat="1" ht="27" customHeight="1" x14ac:dyDescent="0.25">
      <c r="A26" s="18" t="s">
        <v>37</v>
      </c>
      <c r="B26" s="19" t="s">
        <v>38</v>
      </c>
      <c r="C26" s="18" t="s">
        <v>39</v>
      </c>
      <c r="D26" s="20"/>
      <c r="E26" s="20"/>
      <c r="F26" s="20"/>
      <c r="G26" s="20"/>
      <c r="H26" s="20"/>
      <c r="I26" s="20"/>
      <c r="J26" s="20"/>
      <c r="K26" s="20"/>
    </row>
    <row r="27" spans="1:11" s="7" customFormat="1" ht="27" customHeight="1" x14ac:dyDescent="0.25">
      <c r="A27" s="18"/>
      <c r="B27" s="19" t="s">
        <v>40</v>
      </c>
      <c r="C27" s="18" t="s">
        <v>39</v>
      </c>
      <c r="D27" s="20"/>
      <c r="E27" s="20"/>
      <c r="F27" s="20"/>
      <c r="G27" s="20"/>
      <c r="H27" s="20"/>
      <c r="I27" s="20"/>
      <c r="J27" s="20"/>
      <c r="K27" s="20"/>
    </row>
    <row r="28" spans="1:11" s="7" customFormat="1" ht="27" customHeight="1" x14ac:dyDescent="0.25">
      <c r="A28" s="18"/>
      <c r="B28" s="19" t="s">
        <v>41</v>
      </c>
      <c r="C28" s="18" t="s">
        <v>39</v>
      </c>
      <c r="D28" s="20"/>
      <c r="E28" s="20"/>
      <c r="F28" s="20"/>
      <c r="G28" s="20"/>
      <c r="H28" s="20"/>
      <c r="I28" s="20"/>
      <c r="J28" s="20"/>
      <c r="K28" s="20"/>
    </row>
    <row r="29" spans="1:11" s="7" customFormat="1" ht="27" customHeight="1" x14ac:dyDescent="0.25">
      <c r="A29" s="18"/>
      <c r="B29" s="19" t="s">
        <v>42</v>
      </c>
      <c r="C29" s="18" t="s">
        <v>39</v>
      </c>
      <c r="D29" s="20"/>
      <c r="E29" s="20"/>
      <c r="F29" s="20"/>
      <c r="G29" s="20"/>
      <c r="H29" s="20"/>
      <c r="I29" s="20"/>
      <c r="J29" s="20"/>
      <c r="K29" s="20"/>
    </row>
    <row r="30" spans="1:11" s="7" customFormat="1" ht="27" customHeight="1" x14ac:dyDescent="0.25">
      <c r="A30" s="18"/>
      <c r="B30" s="19" t="s">
        <v>43</v>
      </c>
      <c r="C30" s="18" t="s">
        <v>39</v>
      </c>
      <c r="D30" s="20"/>
      <c r="E30" s="20"/>
      <c r="F30" s="20"/>
      <c r="G30" s="20"/>
      <c r="H30" s="20"/>
      <c r="I30" s="20"/>
      <c r="J30" s="20"/>
      <c r="K30" s="20"/>
    </row>
    <row r="31" spans="1:11" s="7" customFormat="1" ht="27" hidden="1" customHeight="1" outlineLevel="1" x14ac:dyDescent="0.25">
      <c r="A31" s="18" t="s">
        <v>44</v>
      </c>
      <c r="B31" s="19" t="s">
        <v>45</v>
      </c>
      <c r="C31" s="18" t="s">
        <v>39</v>
      </c>
      <c r="D31" s="20"/>
      <c r="E31" s="20"/>
      <c r="F31" s="20"/>
      <c r="G31" s="20"/>
      <c r="H31" s="20"/>
      <c r="I31" s="20"/>
      <c r="J31" s="20"/>
      <c r="K31" s="20"/>
    </row>
    <row r="32" spans="1:11" s="7" customFormat="1" ht="27" hidden="1" customHeight="1" outlineLevel="1" x14ac:dyDescent="0.25">
      <c r="A32" s="18" t="s">
        <v>46</v>
      </c>
      <c r="B32" s="19" t="s">
        <v>47</v>
      </c>
      <c r="C32" s="18" t="s">
        <v>48</v>
      </c>
      <c r="D32" s="20"/>
      <c r="E32" s="20"/>
      <c r="F32" s="20"/>
      <c r="G32" s="20"/>
      <c r="H32" s="20"/>
      <c r="I32" s="20"/>
      <c r="J32" s="20"/>
      <c r="K32" s="20"/>
    </row>
    <row r="33" spans="1:11" s="7" customFormat="1" ht="27" hidden="1" customHeight="1" outlineLevel="1" x14ac:dyDescent="0.25">
      <c r="A33" s="18"/>
      <c r="B33" s="19" t="s">
        <v>49</v>
      </c>
      <c r="C33" s="18" t="s">
        <v>48</v>
      </c>
      <c r="D33" s="20"/>
      <c r="E33" s="20"/>
      <c r="F33" s="20"/>
      <c r="G33" s="20"/>
      <c r="H33" s="20"/>
      <c r="I33" s="20"/>
      <c r="J33" s="20"/>
      <c r="K33" s="20"/>
    </row>
    <row r="34" spans="1:11" s="7" customFormat="1" ht="27" hidden="1" customHeight="1" outlineLevel="1" x14ac:dyDescent="0.25">
      <c r="A34" s="18" t="s">
        <v>50</v>
      </c>
      <c r="B34" s="19" t="s">
        <v>51</v>
      </c>
      <c r="C34" s="18" t="s">
        <v>22</v>
      </c>
      <c r="D34" s="20"/>
      <c r="E34" s="20"/>
      <c r="F34" s="20"/>
      <c r="G34" s="20"/>
      <c r="H34" s="20"/>
      <c r="I34" s="20"/>
      <c r="J34" s="20"/>
      <c r="K34" s="20"/>
    </row>
    <row r="35" spans="1:11" s="7" customFormat="1" ht="40.5" hidden="1" customHeight="1" outlineLevel="1" x14ac:dyDescent="0.25">
      <c r="A35" s="18" t="s">
        <v>52</v>
      </c>
      <c r="B35" s="19" t="s">
        <v>53</v>
      </c>
      <c r="C35" s="18" t="s">
        <v>54</v>
      </c>
      <c r="D35" s="20"/>
      <c r="E35" s="20"/>
      <c r="F35" s="20"/>
      <c r="G35" s="20"/>
      <c r="H35" s="20"/>
      <c r="I35" s="20"/>
      <c r="J35" s="20"/>
      <c r="K35" s="20"/>
    </row>
    <row r="36" spans="1:11" s="7" customFormat="1" ht="27" hidden="1" customHeight="1" outlineLevel="1" x14ac:dyDescent="0.25">
      <c r="A36" s="18" t="s">
        <v>55</v>
      </c>
      <c r="B36" s="19" t="s">
        <v>56</v>
      </c>
      <c r="C36" s="18" t="s">
        <v>54</v>
      </c>
      <c r="D36" s="20"/>
      <c r="E36" s="20"/>
      <c r="F36" s="20"/>
      <c r="G36" s="20"/>
      <c r="H36" s="20"/>
      <c r="I36" s="20"/>
      <c r="J36" s="20"/>
      <c r="K36" s="20"/>
    </row>
    <row r="37" spans="1:11" s="7" customFormat="1" ht="27" hidden="1" customHeight="1" outlineLevel="1" x14ac:dyDescent="0.25">
      <c r="A37" s="18" t="s">
        <v>57</v>
      </c>
      <c r="B37" s="19" t="s">
        <v>58</v>
      </c>
      <c r="C37" s="18" t="s">
        <v>54</v>
      </c>
      <c r="D37" s="20"/>
      <c r="E37" s="20"/>
      <c r="F37" s="20"/>
      <c r="G37" s="20"/>
      <c r="H37" s="20"/>
      <c r="I37" s="20"/>
      <c r="J37" s="20"/>
      <c r="K37" s="20"/>
    </row>
    <row r="38" spans="1:11" s="7" customFormat="1" ht="27" hidden="1" customHeight="1" outlineLevel="1" x14ac:dyDescent="0.25">
      <c r="A38" s="18"/>
      <c r="B38" s="19" t="s">
        <v>73</v>
      </c>
      <c r="C38" s="18" t="s">
        <v>54</v>
      </c>
      <c r="D38" s="20"/>
      <c r="E38" s="20"/>
      <c r="F38" s="20"/>
      <c r="G38" s="20"/>
      <c r="H38" s="20"/>
      <c r="I38" s="20"/>
      <c r="J38" s="20"/>
      <c r="K38" s="20"/>
    </row>
    <row r="39" spans="1:11" s="7" customFormat="1" ht="27" hidden="1" customHeight="1" outlineLevel="1" x14ac:dyDescent="0.25">
      <c r="A39" s="18"/>
      <c r="B39" s="19" t="s">
        <v>74</v>
      </c>
      <c r="C39" s="18" t="s">
        <v>54</v>
      </c>
      <c r="D39" s="20"/>
      <c r="E39" s="20"/>
      <c r="F39" s="20"/>
      <c r="G39" s="20"/>
      <c r="H39" s="20"/>
      <c r="I39" s="20"/>
      <c r="J39" s="20"/>
      <c r="K39" s="20"/>
    </row>
    <row r="40" spans="1:11" s="7" customFormat="1" ht="27" hidden="1" customHeight="1" outlineLevel="1" x14ac:dyDescent="0.25">
      <c r="A40" s="18"/>
      <c r="B40" s="19" t="s">
        <v>75</v>
      </c>
      <c r="C40" s="18" t="s">
        <v>54</v>
      </c>
      <c r="D40" s="20"/>
      <c r="E40" s="20"/>
      <c r="F40" s="20"/>
      <c r="G40" s="20"/>
      <c r="H40" s="20"/>
      <c r="I40" s="20"/>
      <c r="J40" s="20"/>
      <c r="K40" s="20"/>
    </row>
    <row r="41" spans="1:11" s="7" customFormat="1" ht="27" hidden="1" customHeight="1" outlineLevel="1" x14ac:dyDescent="0.25">
      <c r="A41" s="18"/>
      <c r="B41" s="19" t="s">
        <v>76</v>
      </c>
      <c r="C41" s="18" t="s">
        <v>54</v>
      </c>
      <c r="D41" s="20"/>
      <c r="E41" s="20"/>
      <c r="F41" s="20"/>
      <c r="G41" s="20"/>
      <c r="H41" s="20"/>
      <c r="I41" s="20"/>
      <c r="J41" s="20"/>
      <c r="K41" s="20"/>
    </row>
    <row r="42" spans="1:11" s="7" customFormat="1" ht="27" hidden="1" customHeight="1" outlineLevel="1" x14ac:dyDescent="0.25">
      <c r="A42" s="18" t="s">
        <v>59</v>
      </c>
      <c r="B42" s="19" t="s">
        <v>60</v>
      </c>
      <c r="C42" s="18" t="s">
        <v>54</v>
      </c>
      <c r="D42" s="20"/>
      <c r="E42" s="20"/>
      <c r="F42" s="20"/>
      <c r="G42" s="20"/>
      <c r="H42" s="20"/>
      <c r="I42" s="20"/>
      <c r="J42" s="20"/>
      <c r="K42" s="20"/>
    </row>
    <row r="43" spans="1:11" s="7" customFormat="1" ht="27" hidden="1" customHeight="1" outlineLevel="1" x14ac:dyDescent="0.25">
      <c r="A43" s="18" t="s">
        <v>61</v>
      </c>
      <c r="B43" s="19" t="s">
        <v>62</v>
      </c>
      <c r="C43" s="18"/>
      <c r="D43" s="20"/>
      <c r="E43" s="20"/>
      <c r="F43" s="20"/>
      <c r="G43" s="20"/>
      <c r="H43" s="20"/>
      <c r="I43" s="20"/>
      <c r="J43" s="20"/>
      <c r="K43" s="20"/>
    </row>
    <row r="44" spans="1:11" s="7" customFormat="1" ht="27" hidden="1" customHeight="1" outlineLevel="1" x14ac:dyDescent="0.25">
      <c r="A44" s="18" t="s">
        <v>63</v>
      </c>
      <c r="B44" s="19" t="s">
        <v>64</v>
      </c>
      <c r="C44" s="18" t="s">
        <v>65</v>
      </c>
      <c r="D44" s="20"/>
      <c r="E44" s="20"/>
      <c r="F44" s="20"/>
      <c r="G44" s="20"/>
      <c r="H44" s="20"/>
      <c r="I44" s="20"/>
      <c r="J44" s="20"/>
      <c r="K44" s="20"/>
    </row>
    <row r="45" spans="1:11" s="7" customFormat="1" ht="27" hidden="1" customHeight="1" outlineLevel="1" x14ac:dyDescent="0.25">
      <c r="A45" s="18" t="s">
        <v>66</v>
      </c>
      <c r="B45" s="19" t="s">
        <v>67</v>
      </c>
      <c r="C45" s="18" t="s">
        <v>54</v>
      </c>
      <c r="D45" s="20"/>
      <c r="E45" s="20"/>
      <c r="F45" s="20"/>
      <c r="G45" s="20"/>
      <c r="H45" s="20"/>
      <c r="I45" s="20"/>
      <c r="J45" s="20"/>
      <c r="K45" s="20"/>
    </row>
    <row r="46" spans="1:11" s="7" customFormat="1" ht="27" hidden="1" customHeight="1" outlineLevel="1" x14ac:dyDescent="0.25">
      <c r="A46" s="18" t="s">
        <v>68</v>
      </c>
      <c r="B46" s="19" t="s">
        <v>69</v>
      </c>
      <c r="C46" s="18" t="s">
        <v>70</v>
      </c>
      <c r="D46" s="20"/>
      <c r="E46" s="20"/>
      <c r="F46" s="20"/>
      <c r="G46" s="20"/>
      <c r="H46" s="20"/>
      <c r="I46" s="20"/>
      <c r="J46" s="20"/>
      <c r="K46" s="20"/>
    </row>
    <row r="47" spans="1:11" s="7" customFormat="1" ht="27" hidden="1" customHeight="1" outlineLevel="1" x14ac:dyDescent="0.25">
      <c r="A47" s="18"/>
      <c r="B47" s="19" t="s">
        <v>71</v>
      </c>
      <c r="C47" s="18" t="s">
        <v>70</v>
      </c>
      <c r="D47" s="20"/>
      <c r="E47" s="20"/>
      <c r="F47" s="20"/>
      <c r="G47" s="20"/>
      <c r="H47" s="20"/>
      <c r="I47" s="20"/>
      <c r="J47" s="20"/>
      <c r="K47" s="20"/>
    </row>
    <row r="48" spans="1:11" s="7" customFormat="1" ht="27" hidden="1" customHeight="1" outlineLevel="1" x14ac:dyDescent="0.25">
      <c r="A48" s="18"/>
      <c r="B48" s="19" t="s">
        <v>72</v>
      </c>
      <c r="C48" s="18" t="s">
        <v>70</v>
      </c>
      <c r="D48" s="20"/>
      <c r="E48" s="20"/>
      <c r="F48" s="20"/>
      <c r="G48" s="20"/>
      <c r="H48" s="20"/>
      <c r="I48" s="20"/>
      <c r="J48" s="20"/>
      <c r="K48" s="20"/>
    </row>
    <row r="49" spans="1:10" s="9" customFormat="1" ht="17.25" customHeight="1" collapsed="1" x14ac:dyDescent="0.2">
      <c r="A49" s="8" t="s">
        <v>77</v>
      </c>
    </row>
    <row r="53" spans="1:10" x14ac:dyDescent="0.25">
      <c r="B53" s="22" t="s">
        <v>158</v>
      </c>
      <c r="C53" s="22"/>
      <c r="D53" s="22"/>
      <c r="E53" s="22"/>
      <c r="F53" s="22"/>
      <c r="G53" s="22"/>
      <c r="H53" s="22"/>
      <c r="I53" s="22"/>
      <c r="J53" s="22" t="s">
        <v>6</v>
      </c>
    </row>
    <row r="54" spans="1:10" x14ac:dyDescent="0.25">
      <c r="C54" s="4" t="s">
        <v>159</v>
      </c>
    </row>
  </sheetData>
  <mergeCells count="16">
    <mergeCell ref="H1:K1"/>
    <mergeCell ref="A5:K5"/>
    <mergeCell ref="A8:A9"/>
    <mergeCell ref="B8:B9"/>
    <mergeCell ref="C8:C9"/>
    <mergeCell ref="D8:F8"/>
    <mergeCell ref="A6:K6"/>
    <mergeCell ref="G8:I8"/>
    <mergeCell ref="J8:K8"/>
    <mergeCell ref="J10:K10"/>
    <mergeCell ref="D10:F10"/>
    <mergeCell ref="G25:H25"/>
    <mergeCell ref="G20:H20"/>
    <mergeCell ref="G10:I10"/>
    <mergeCell ref="D20:E20"/>
    <mergeCell ref="D25:E25"/>
  </mergeCells>
  <phoneticPr fontId="20" type="noConversion"/>
  <printOptions horizontalCentered="1"/>
  <pageMargins left="0.19685039370078741" right="0.19685039370078741" top="0.78740157480314965" bottom="0.39370078740157483" header="0.19685039370078741" footer="0.19685039370078741"/>
  <pageSetup paperSize="9" fitToHeight="10"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Прил1</vt:lpstr>
      <vt:lpstr>Раздел2 прил2</vt:lpstr>
      <vt:lpstr>Раздел3 прил5</vt:lpstr>
      <vt:lpstr>'Раздел2 прил2'!TABLE</vt:lpstr>
      <vt:lpstr>'Раздел3 прил5'!TABLE</vt:lpstr>
      <vt:lpstr>'Раздел2 прил2'!Заголовки_для_печати</vt:lpstr>
      <vt:lpstr>'Раздел3 прил5'!Заголовки_для_печати</vt:lpstr>
      <vt:lpstr>Прил1!Область_печати</vt:lpstr>
      <vt:lpstr>'Раздел2 прил2'!Область_печати</vt:lpstr>
      <vt:lpstr>'Раздел3 прил5'!Область_печати</vt:lpstr>
    </vt:vector>
  </TitlesOfParts>
  <Company>komiaviatrans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Огирчук С.А.</dc:creator>
  <cp:lastModifiedBy>Alex</cp:lastModifiedBy>
  <cp:lastPrinted>2018-06-29T07:38:54Z</cp:lastPrinted>
  <dcterms:created xsi:type="dcterms:W3CDTF">2014-03-06T08:54:46Z</dcterms:created>
  <dcterms:modified xsi:type="dcterms:W3CDTF">2018-06-29T12:05:45Z</dcterms:modified>
</cp:coreProperties>
</file>