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teplo\2017\"/>
    </mc:Choice>
  </mc:AlternateContent>
  <bookViews>
    <workbookView xWindow="0" yWindow="0" windowWidth="28800" windowHeight="12105"/>
  </bookViews>
  <sheets>
    <sheet name="Сыктывкар" sheetId="1" r:id="rId1"/>
    <sheet name="Ухта" sheetId="2" r:id="rId2"/>
    <sheet name="Усинск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5" i="3" l="1"/>
  <c r="B44" i="3"/>
  <c r="D42" i="3"/>
  <c r="B40" i="3"/>
  <c r="D29" i="3"/>
  <c r="D27" i="3"/>
  <c r="D26" i="3"/>
  <c r="C26" i="3"/>
  <c r="D25" i="3"/>
  <c r="C25" i="3"/>
  <c r="D24" i="3"/>
  <c r="D23" i="3"/>
  <c r="D13" i="3" s="1"/>
  <c r="D30" i="3" s="1"/>
  <c r="D31" i="3" s="1"/>
  <c r="C23" i="3"/>
  <c r="D22" i="3"/>
  <c r="D21" i="3"/>
  <c r="C21" i="3"/>
  <c r="C13" i="3" s="1"/>
  <c r="D19" i="3"/>
  <c r="D18" i="3"/>
  <c r="C18" i="3"/>
  <c r="B18" i="3"/>
  <c r="D16" i="3"/>
  <c r="D15" i="3"/>
  <c r="B13" i="3"/>
  <c r="B51" i="2"/>
  <c r="D51" i="2"/>
  <c r="B47" i="2"/>
  <c r="B45" i="2"/>
  <c r="D45" i="2"/>
  <c r="D43" i="2"/>
  <c r="B40" i="2" s="1"/>
  <c r="B41" i="2"/>
  <c r="D41" i="2" s="1"/>
  <c r="D42" i="2" s="1"/>
  <c r="D44" i="2" s="1"/>
  <c r="B39" i="2"/>
  <c r="B42" i="2"/>
  <c r="B29" i="2"/>
  <c r="C27" i="2"/>
  <c r="D27" i="2" s="1"/>
  <c r="B27" i="2"/>
  <c r="B26" i="2"/>
  <c r="B25" i="2" s="1"/>
  <c r="B24" i="2"/>
  <c r="B23" i="2" s="1"/>
  <c r="B22" i="2"/>
  <c r="B21" i="2"/>
  <c r="D17" i="2"/>
  <c r="C17" i="2"/>
  <c r="B17" i="2"/>
  <c r="D16" i="2"/>
  <c r="D18" i="2" s="1"/>
  <c r="C16" i="2"/>
  <c r="B16" i="2"/>
  <c r="C18" i="2"/>
  <c r="B43" i="2"/>
  <c r="B44" i="2"/>
  <c r="B18" i="2"/>
  <c r="D30" i="2"/>
  <c r="D31" i="2" s="1"/>
  <c r="B13" i="2" l="1"/>
  <c r="D43" i="3"/>
  <c r="D44" i="3" s="1"/>
</calcChain>
</file>

<file path=xl/comments1.xml><?xml version="1.0" encoding="utf-8"?>
<comments xmlns="http://schemas.openxmlformats.org/spreadsheetml/2006/main">
  <authors>
    <author>Огирчук С.А.</author>
  </authors>
  <commentList>
    <comment ref="D12" authorId="0" shapeId="0">
      <text>
        <r>
          <rPr>
            <b/>
            <sz val="8"/>
            <color indexed="81"/>
            <rFont val="Tahoma"/>
            <charset val="1"/>
          </rPr>
          <t>Огирчук С.А.:</t>
        </r>
        <r>
          <rPr>
            <sz val="8"/>
            <color indexed="81"/>
            <rFont val="Tahoma"/>
            <charset val="1"/>
          </rPr>
          <t xml:space="preserve">
Только в части передачи ап Сыктывкар от ООО "ЮТэйр-Экспресс"
</t>
        </r>
      </text>
    </comment>
    <comment ref="D50" authorId="0" shapeId="0">
      <text>
        <r>
          <rPr>
            <b/>
            <sz val="8"/>
            <color indexed="81"/>
            <rFont val="Tahoma"/>
            <charset val="1"/>
          </rPr>
          <t>Огирчук С.А.:</t>
        </r>
        <r>
          <rPr>
            <sz val="8"/>
            <color indexed="81"/>
            <rFont val="Tahoma"/>
            <charset val="1"/>
          </rPr>
          <t xml:space="preserve">
Уточнить</t>
        </r>
      </text>
    </comment>
  </commentList>
</comments>
</file>

<file path=xl/comments2.xml><?xml version="1.0" encoding="utf-8"?>
<comments xmlns="http://schemas.openxmlformats.org/spreadsheetml/2006/main">
  <authors>
    <author>Огирчук С.А.</author>
  </authors>
  <commentList>
    <comment ref="B24" authorId="0" shapeId="0">
      <text>
        <r>
          <rPr>
            <b/>
            <sz val="8"/>
            <color indexed="81"/>
            <rFont val="Tahoma"/>
            <charset val="1"/>
          </rPr>
          <t>Огирчук С.А.:</t>
        </r>
        <r>
          <rPr>
            <sz val="8"/>
            <color indexed="81"/>
            <rFont val="Tahoma"/>
            <charset val="1"/>
          </rPr>
          <t xml:space="preserve">
См Льготный проезд - на него крутится ЕСН</t>
        </r>
      </text>
    </comment>
  </commentList>
</comments>
</file>

<file path=xl/sharedStrings.xml><?xml version="1.0" encoding="utf-8"?>
<sst xmlns="http://schemas.openxmlformats.org/spreadsheetml/2006/main" count="190" uniqueCount="74">
  <si>
    <t>Наименование организации</t>
  </si>
  <si>
    <t>АО "Комиавиатранс"</t>
  </si>
  <si>
    <t>ИНН</t>
  </si>
  <si>
    <t>КПП</t>
  </si>
  <si>
    <t>Местонахождение (адрес)</t>
  </si>
  <si>
    <t xml:space="preserve">г. Сыктывкар, ул. Советская, д.67  </t>
  </si>
  <si>
    <t>Отчетный период</t>
  </si>
  <si>
    <t>Факт за 2017 год</t>
  </si>
  <si>
    <t>Наименование показателя</t>
  </si>
  <si>
    <t>Показатели</t>
  </si>
  <si>
    <t>Всего</t>
  </si>
  <si>
    <t>на 1 Гкал</t>
  </si>
  <si>
    <t>Сторонние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</si>
  <si>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</si>
  <si>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</si>
  <si>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</si>
  <si>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</si>
  <si>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</si>
  <si>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</si>
  <si>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</si>
  <si>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</si>
  <si>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</si>
  <si>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</si>
  <si>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</si>
  <si>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</si>
  <si>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</si>
  <si>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</si>
  <si>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</si>
  <si>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</si>
  <si>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</si>
  <si>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</si>
  <si>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 xml:space="preserve">Выполнение работ по поверке СИ (приборов учета комплекты термопреобразоваиелей сопротивления, преобразователи, вычеслители в аэропорту г. Сыктывкар по договору с Коми ЦСМ ФБУ  (15.976 тыс. руб. без учета НДС); Техническое обслуживание тепловых узлов по договору с ООО "ПИНгвин" (253.258 тыс. руб. без учета НДС);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</si>
  <si>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</si>
  <si>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</si>
  <si>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</si>
  <si>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</si>
  <si>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</si>
  <si>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</si>
  <si>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</si>
  <si>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</si>
  <si>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Объем тепловой энергии (общий), тыс. Гкал</t>
  </si>
  <si>
    <t>л) Объем покупаемой  тепловой энергии (тыс. Гкал)</t>
  </si>
  <si>
    <t>Объем тепловой энергии (для сторонних потребителей), тыс. Гкал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</si>
  <si>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</si>
  <si>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</si>
  <si>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</si>
  <si>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</si>
  <si>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</si>
  <si>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</si>
  <si>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</si>
  <si>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</si>
  <si>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</si>
  <si>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</si>
  <si>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</si>
  <si>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</si>
  <si>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</si>
  <si>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</si>
  <si>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</si>
  <si>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</si>
  <si>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</si>
  <si>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</si>
  <si>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</si>
  <si>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Филиал АО "Комиавиатранс" "Аэропорт Ухта"</t>
  </si>
  <si>
    <t xml:space="preserve">г. Ухта, ул. Авиационная, д.18  </t>
  </si>
  <si>
    <t>112250001 (аэропорт Усинск  110643001)</t>
  </si>
  <si>
    <t>Показатель</t>
  </si>
  <si>
    <t>производство тепловой энергии</t>
  </si>
  <si>
    <t>в) Себестоимость производимых товаров (оказываемых услуг) по регулируемому виду деятельности для сторонних потребителей (тыс. рублей):</t>
  </si>
  <si>
    <t>Капитальный ремонт кровли здания котельной в аэропорту г. Усинск по договору с  ООО "МонтажСтрой" (учтены в размере 1791.1 тыс. руб. без НДС); Строительно-монтажные работы по договору с ООО "Атланта-2" (учтены в размере 319.0 тыс. руб.)</t>
  </si>
  <si>
    <t xml:space="preserve">       на нужды предприятия</t>
  </si>
  <si>
    <t xml:space="preserve">       Объем тепловой энергии, отпускаемой сторонним потребителям (тыс. Гкал), в том числе: </t>
  </si>
  <si>
    <t>1.699 * 2  = 3.398</t>
  </si>
  <si>
    <t>т) Количество тепловых котлов (штук)  / пунктов (штук)</t>
  </si>
  <si>
    <t xml:space="preserve"> Информация об  основных показателях финансово-хозяйственной деятельности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</si>
</sst>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#,##0.0"/>
    <numFmt numFmtId="176" formatCode="#,##0.000"/>
    <numFmt numFmtId="177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2"/>
    </xf>
    <xf numFmtId="4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6"/>
    </xf>
    <xf numFmtId="0" fontId="0" fillId="0" borderId="1" xfId="0" applyFill="1" applyBorder="1" applyAlignment="1">
      <alignment horizontal="left" vertical="top" wrapText="1" indent="7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4" fontId="13" fillId="0" borderId="1" xfId="1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7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5" fontId="9" fillId="2" borderId="1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76" fontId="3" fillId="0" borderId="1" xfId="0" applyNumberFormat="1" applyFont="1" applyFill="1" applyBorder="1" applyAlignment="1">
      <alignment horizontal="center"/>
    </xf>
    <xf numFmtId="171" fontId="0" fillId="2" borderId="1" xfId="0" applyNumberFormat="1" applyFill="1" applyBorder="1"/>
    <xf numFmtId="171" fontId="0" fillId="0" borderId="1" xfId="0" applyNumberFormat="1" applyFill="1" applyBorder="1"/>
    <xf numFmtId="176" fontId="9" fillId="0" borderId="1" xfId="0" applyNumberFormat="1" applyFont="1" applyFill="1" applyBorder="1" applyAlignment="1">
      <alignment horizontal="center"/>
    </xf>
    <xf numFmtId="171" fontId="12" fillId="0" borderId="1" xfId="0" applyNumberFormat="1" applyFont="1" applyFill="1" applyBorder="1"/>
    <xf numFmtId="177" fontId="0" fillId="0" borderId="1" xfId="0" applyNumberFormat="1" applyFill="1" applyBorder="1"/>
    <xf numFmtId="4" fontId="3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3" fontId="8" fillId="0" borderId="1" xfId="0" applyNumberFormat="1" applyFont="1" applyFill="1" applyBorder="1"/>
    <xf numFmtId="174" fontId="13" fillId="0" borderId="1" xfId="1" applyNumberFormat="1" applyFont="1" applyFill="1" applyBorder="1"/>
    <xf numFmtId="174" fontId="9" fillId="0" borderId="1" xfId="1" applyNumberFormat="1" applyFont="1" applyFill="1" applyBorder="1" applyAlignment="1">
      <alignment horizontal="center"/>
    </xf>
    <xf numFmtId="173" fontId="0" fillId="0" borderId="1" xfId="0" applyNumberFormat="1" applyFill="1" applyBorder="1"/>
    <xf numFmtId="3" fontId="3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/>
    <xf numFmtId="175" fontId="9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 indent="2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5" fontId="9" fillId="0" borderId="2" xfId="0" applyNumberFormat="1" applyFont="1" applyFill="1" applyBorder="1" applyAlignment="1">
      <alignment horizontal="center"/>
    </xf>
    <xf numFmtId="175" fontId="9" fillId="0" borderId="3" xfId="0" applyNumberFormat="1" applyFont="1" applyFill="1" applyBorder="1" applyAlignment="1">
      <alignment horizontal="center"/>
    </xf>
    <xf numFmtId="175" fontId="9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sv2017/&#1055;&#1077;&#1088;&#1077;&#1087;&#1080;&#1089;&#1082;&#1072;/&#1057;&#1083;.&#1056;&#1050;%20&#1087;&#1086;%20&#1090;&#1072;&#1088;&#1080;&#1092;&#1072;&#1084;/&#1058;&#1077;&#1087;&#1083;&#1086;/&#1059;&#1093;&#1090;/&#1059;&#1093;&#1090;%20&#1090;&#1077;&#1087;&#1083;&#1086;%20&#1073;&#1072;&#1083;&#1072;&#1085;&#1089;%202016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данные"/>
      <sheetName val="для_проверки"/>
      <sheetName val="Настройка"/>
      <sheetName val="СводТЭ"/>
      <sheetName val="СводТН"/>
      <sheetName val="ПП"/>
      <sheetName val="Прибыль"/>
      <sheetName val="Топливо"/>
      <sheetName val="ЭЭ"/>
      <sheetName val="Вода"/>
      <sheetName val="ФОТ"/>
      <sheetName val="ПокупкаТЭ"/>
      <sheetName val="ПередачаТЭ"/>
      <sheetName val="Разное"/>
      <sheetName val="Прочие"/>
      <sheetName val="ДПР"/>
      <sheetName val="КИнд"/>
      <sheetName val="ТЭпоТН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I16">
            <v>6.277000000000001</v>
          </cell>
        </row>
        <row r="20">
          <cell r="I20">
            <v>6.1364950000000009</v>
          </cell>
        </row>
        <row r="31">
          <cell r="I31">
            <v>1.2769999999999999</v>
          </cell>
        </row>
        <row r="58">
          <cell r="I58">
            <v>43.79871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</row>
        <row r="80">
          <cell r="I80">
            <v>19.073880000000003</v>
          </cell>
        </row>
        <row r="81">
          <cell r="I81">
            <v>0</v>
          </cell>
        </row>
        <row r="90">
          <cell r="I90">
            <v>134.58371535000003</v>
          </cell>
        </row>
        <row r="91">
          <cell r="I91">
            <v>298.26394999999997</v>
          </cell>
        </row>
      </sheetData>
      <sheetData sheetId="5" refreshError="1"/>
      <sheetData sheetId="6" refreshError="1">
        <row r="20">
          <cell r="L20">
            <v>2.2384100685040619E-2</v>
          </cell>
        </row>
        <row r="21">
          <cell r="O21">
            <v>6.1364950000000009</v>
          </cell>
        </row>
        <row r="26">
          <cell r="L26">
            <v>0.95749500000000154</v>
          </cell>
        </row>
      </sheetData>
      <sheetData sheetId="7" refreshError="1"/>
      <sheetData sheetId="8" refreshError="1"/>
      <sheetData sheetId="9" refreshError="1">
        <row r="39">
          <cell r="R39">
            <v>0</v>
          </cell>
        </row>
      </sheetData>
      <sheetData sheetId="10" refreshError="1"/>
      <sheetData sheetId="11" refreshError="1">
        <row r="33">
          <cell r="M33">
            <v>377.898912</v>
          </cell>
        </row>
        <row r="34">
          <cell r="M34">
            <v>2</v>
          </cell>
        </row>
        <row r="54">
          <cell r="M54">
            <v>240.01611605999997</v>
          </cell>
        </row>
        <row r="66">
          <cell r="M66">
            <v>0</v>
          </cell>
        </row>
        <row r="94">
          <cell r="M94">
            <v>50.985657360000005</v>
          </cell>
        </row>
        <row r="106">
          <cell r="M106">
            <v>0</v>
          </cell>
        </row>
      </sheetData>
      <sheetData sheetId="12" refreshError="1">
        <row r="5">
          <cell r="E5">
            <v>0.113</v>
          </cell>
        </row>
        <row r="6">
          <cell r="E6">
            <v>0.66300000000000003</v>
          </cell>
        </row>
      </sheetData>
      <sheetData sheetId="13" refreshError="1"/>
      <sheetData sheetId="14" refreshError="1"/>
      <sheetData sheetId="15" refreshError="1">
        <row r="71">
          <cell r="O71">
            <v>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7" workbookViewId="0">
      <selection activeCell="G6" sqref="G6"/>
    </sheetView>
  </sheetViews>
  <sheetFormatPr defaultRowHeight="15" x14ac:dyDescent="0.25"/>
  <cols>
    <col min="1" max="1" width="41.7109375" customWidth="1"/>
    <col min="2" max="2" width="17" customWidth="1"/>
    <col min="3" max="3" width="18.42578125" customWidth="1"/>
    <col min="4" max="4" width="20.5703125" customWidth="1"/>
  </cols>
  <sheetData>
    <row r="1" spans="1:4" ht="40.5" customHeight="1" x14ac:dyDescent="0.25">
      <c r="A1" s="50" t="s">
        <v>73</v>
      </c>
      <c r="B1" s="50"/>
      <c r="C1" s="50"/>
      <c r="D1" s="51"/>
    </row>
    <row r="2" spans="1:4" x14ac:dyDescent="0.25">
      <c r="A2" s="1"/>
      <c r="B2" s="1"/>
      <c r="C2" s="1"/>
      <c r="D2" s="1"/>
    </row>
    <row r="3" spans="1:4" x14ac:dyDescent="0.25">
      <c r="A3" s="3" t="s">
        <v>0</v>
      </c>
      <c r="B3" s="54" t="s">
        <v>1</v>
      </c>
      <c r="C3" s="55"/>
      <c r="D3" s="56"/>
    </row>
    <row r="4" spans="1:4" x14ac:dyDescent="0.25">
      <c r="A4" s="3" t="s">
        <v>2</v>
      </c>
      <c r="B4" s="54">
        <v>1101141183</v>
      </c>
      <c r="C4" s="55"/>
      <c r="D4" s="56"/>
    </row>
    <row r="5" spans="1:4" x14ac:dyDescent="0.25">
      <c r="A5" s="3" t="s">
        <v>3</v>
      </c>
      <c r="B5" s="54">
        <v>112250001</v>
      </c>
      <c r="C5" s="55"/>
      <c r="D5" s="56"/>
    </row>
    <row r="6" spans="1:4" x14ac:dyDescent="0.25">
      <c r="A6" s="3" t="s">
        <v>4</v>
      </c>
      <c r="B6" s="54" t="s">
        <v>5</v>
      </c>
      <c r="C6" s="55"/>
      <c r="D6" s="56"/>
    </row>
    <row r="7" spans="1:4" x14ac:dyDescent="0.25">
      <c r="A7" s="3" t="s">
        <v>6</v>
      </c>
      <c r="B7" s="54" t="s">
        <v>7</v>
      </c>
      <c r="C7" s="55"/>
      <c r="D7" s="56"/>
    </row>
    <row r="9" spans="1:4" x14ac:dyDescent="0.25">
      <c r="A9" s="64" t="s">
        <v>8</v>
      </c>
      <c r="B9" s="61" t="s">
        <v>9</v>
      </c>
      <c r="C9" s="62"/>
      <c r="D9" s="63"/>
    </row>
    <row r="10" spans="1:4" x14ac:dyDescent="0.25">
      <c r="A10" s="65"/>
      <c r="B10" s="14" t="s">
        <v>10</v>
      </c>
      <c r="C10" s="14" t="s">
        <v>11</v>
      </c>
      <c r="D10" s="14" t="s">
        <v>12</v>
      </c>
    </row>
    <row r="11" spans="1:4" ht="49.5" customHeight="1" x14ac:dyDescent="0.25">
      <c r="A11" s="7" t="s">
        <v>13</v>
      </c>
      <c r="B11" s="58" t="s">
        <v>14</v>
      </c>
      <c r="C11" s="59"/>
      <c r="D11" s="60"/>
    </row>
    <row r="12" spans="1:4" ht="24.75" customHeight="1" x14ac:dyDescent="0.25">
      <c r="A12" s="7" t="s">
        <v>15</v>
      </c>
      <c r="B12" s="13"/>
      <c r="C12" s="13"/>
      <c r="D12" s="8">
        <v>200.01400000000001</v>
      </c>
    </row>
    <row r="13" spans="1:4" ht="51.75" customHeight="1" x14ac:dyDescent="0.25">
      <c r="A13" s="7" t="s">
        <v>16</v>
      </c>
      <c r="B13" s="5">
        <v>2201.87</v>
      </c>
      <c r="C13" s="5">
        <v>489.76</v>
      </c>
      <c r="D13" s="5">
        <v>758.7</v>
      </c>
    </row>
    <row r="14" spans="1:4" ht="30" customHeight="1" x14ac:dyDescent="0.25">
      <c r="A14" s="9" t="s">
        <v>17</v>
      </c>
      <c r="B14" s="13"/>
      <c r="C14" s="13"/>
      <c r="D14" s="10"/>
    </row>
    <row r="15" spans="1:4" ht="27" customHeight="1" x14ac:dyDescent="0.25">
      <c r="A15" s="9" t="s">
        <v>18</v>
      </c>
      <c r="B15" s="13"/>
      <c r="C15" s="13"/>
      <c r="D15" s="5">
        <v>0</v>
      </c>
    </row>
    <row r="16" spans="1:4" ht="63.75" customHeight="1" x14ac:dyDescent="0.25">
      <c r="A16" s="9" t="s">
        <v>19</v>
      </c>
      <c r="B16" s="10">
        <v>0</v>
      </c>
      <c r="C16" s="10">
        <v>0</v>
      </c>
      <c r="D16" s="19">
        <v>0</v>
      </c>
    </row>
    <row r="17" spans="1:4" ht="28.5" customHeight="1" x14ac:dyDescent="0.25">
      <c r="A17" s="11" t="s">
        <v>20</v>
      </c>
      <c r="B17" s="17">
        <v>0</v>
      </c>
      <c r="C17" s="17">
        <v>0</v>
      </c>
      <c r="D17" s="18">
        <v>0</v>
      </c>
    </row>
    <row r="18" spans="1:4" ht="18" customHeight="1" x14ac:dyDescent="0.25">
      <c r="A18" s="11" t="s">
        <v>21</v>
      </c>
      <c r="B18" s="25" t="e">
        <v>#DIV/0!</v>
      </c>
      <c r="C18" s="25" t="e">
        <v>#DIV/0!</v>
      </c>
      <c r="D18" s="26" t="e">
        <v>#REF!</v>
      </c>
    </row>
    <row r="19" spans="1:4" ht="45.75" customHeight="1" x14ac:dyDescent="0.25">
      <c r="A19" s="9" t="s">
        <v>22</v>
      </c>
      <c r="B19" s="10"/>
      <c r="C19" s="10"/>
      <c r="D19" s="15">
        <v>0</v>
      </c>
    </row>
    <row r="20" spans="1:4" ht="28.5" customHeight="1" x14ac:dyDescent="0.25">
      <c r="A20" s="9" t="s">
        <v>23</v>
      </c>
      <c r="B20" s="10"/>
      <c r="C20" s="10"/>
      <c r="D20" s="15">
        <v>0</v>
      </c>
    </row>
    <row r="21" spans="1:4" ht="51" customHeight="1" x14ac:dyDescent="0.25">
      <c r="A21" s="9" t="s">
        <v>24</v>
      </c>
      <c r="B21" s="10">
        <v>416.07</v>
      </c>
      <c r="C21" s="10">
        <v>136.52621973161629</v>
      </c>
      <c r="D21" s="15">
        <v>211.5</v>
      </c>
    </row>
    <row r="22" spans="1:4" ht="61.5" customHeight="1" x14ac:dyDescent="0.25">
      <c r="A22" s="9" t="s">
        <v>25</v>
      </c>
      <c r="B22" s="10">
        <v>208.1661</v>
      </c>
      <c r="C22" s="10">
        <v>46.301864809901225</v>
      </c>
      <c r="D22" s="15">
        <v>71.7</v>
      </c>
    </row>
    <row r="23" spans="1:4" ht="35.25" customHeight="1" x14ac:dyDescent="0.25">
      <c r="A23" s="9" t="s">
        <v>26</v>
      </c>
      <c r="B23" s="10">
        <v>56.348849999999992</v>
      </c>
      <c r="C23" s="10">
        <v>106.8132956740216</v>
      </c>
      <c r="D23" s="15">
        <v>165.5</v>
      </c>
    </row>
    <row r="24" spans="1:4" ht="30" customHeight="1" x14ac:dyDescent="0.25">
      <c r="A24" s="12" t="s">
        <v>27</v>
      </c>
      <c r="B24" s="10">
        <v>0</v>
      </c>
      <c r="C24" s="10">
        <v>92.007456220640975</v>
      </c>
      <c r="D24" s="15">
        <v>142.5</v>
      </c>
    </row>
    <row r="25" spans="1:4" ht="31.5" customHeight="1" x14ac:dyDescent="0.25">
      <c r="A25" s="9" t="s">
        <v>28</v>
      </c>
      <c r="B25" s="10">
        <v>774.76467000000002</v>
      </c>
      <c r="C25" s="10">
        <v>34.069287032052827</v>
      </c>
      <c r="D25" s="15">
        <v>52.8</v>
      </c>
    </row>
    <row r="26" spans="1:4" ht="36" customHeight="1" x14ac:dyDescent="0.25">
      <c r="A26" s="12" t="s">
        <v>29</v>
      </c>
      <c r="B26" s="10">
        <v>728.16</v>
      </c>
      <c r="C26" s="10">
        <v>23.638622910253307</v>
      </c>
      <c r="D26" s="15">
        <v>36.6</v>
      </c>
    </row>
    <row r="27" spans="1:4" x14ac:dyDescent="0.25">
      <c r="A27" s="53" t="s">
        <v>30</v>
      </c>
      <c r="B27" s="10">
        <v>288.62272000000002</v>
      </c>
      <c r="C27" s="10">
        <v>64.197629501181865</v>
      </c>
      <c r="D27" s="15">
        <v>99.4</v>
      </c>
    </row>
    <row r="28" spans="1:4" ht="106.5" customHeight="1" x14ac:dyDescent="0.25">
      <c r="A28" s="53"/>
      <c r="B28" s="66" t="s">
        <v>31</v>
      </c>
      <c r="C28" s="67"/>
      <c r="D28" s="68"/>
    </row>
    <row r="29" spans="1:4" ht="80.25" customHeight="1" x14ac:dyDescent="0.25">
      <c r="A29" s="9" t="s">
        <v>60</v>
      </c>
      <c r="B29" s="10">
        <v>457.89551262066345</v>
      </c>
      <c r="C29" s="10">
        <v>101.84855325829892</v>
      </c>
      <c r="D29" s="15">
        <v>157.80000000000001</v>
      </c>
    </row>
    <row r="30" spans="1:4" ht="32.25" customHeight="1" x14ac:dyDescent="0.25">
      <c r="A30" s="7" t="s">
        <v>32</v>
      </c>
      <c r="B30" s="10"/>
      <c r="C30" s="10"/>
      <c r="D30" s="23">
        <v>-558.70000000000005</v>
      </c>
    </row>
    <row r="31" spans="1:4" ht="33" customHeight="1" x14ac:dyDescent="0.25">
      <c r="A31" s="7" t="s">
        <v>33</v>
      </c>
      <c r="B31" s="10"/>
      <c r="C31" s="10"/>
      <c r="D31" s="23">
        <v>-558.70000000000005</v>
      </c>
    </row>
    <row r="32" spans="1:4" ht="91.5" customHeight="1" x14ac:dyDescent="0.25">
      <c r="A32" s="9" t="s">
        <v>34</v>
      </c>
      <c r="B32" s="10"/>
      <c r="C32" s="10"/>
      <c r="D32" s="15">
        <v>0</v>
      </c>
    </row>
    <row r="33" spans="1:4" ht="34.5" customHeight="1" x14ac:dyDescent="0.25">
      <c r="A33" s="7" t="s">
        <v>35</v>
      </c>
      <c r="B33" s="10"/>
      <c r="C33" s="10"/>
      <c r="D33" s="15">
        <v>0</v>
      </c>
    </row>
    <row r="34" spans="1:4" ht="37.5" customHeight="1" x14ac:dyDescent="0.25">
      <c r="A34" s="9" t="s">
        <v>36</v>
      </c>
      <c r="B34" s="10"/>
      <c r="C34" s="10"/>
      <c r="D34" s="15">
        <v>0</v>
      </c>
    </row>
    <row r="35" spans="1:4" ht="47.25" customHeight="1" x14ac:dyDescent="0.25">
      <c r="A35" s="7" t="s">
        <v>61</v>
      </c>
      <c r="B35" s="10"/>
      <c r="C35" s="10"/>
      <c r="D35" s="15"/>
    </row>
    <row r="36" spans="1:4" ht="39.75" customHeight="1" x14ac:dyDescent="0.25">
      <c r="A36" s="7" t="s">
        <v>37</v>
      </c>
      <c r="B36" s="10"/>
      <c r="C36" s="10"/>
      <c r="D36" s="15">
        <v>0</v>
      </c>
    </row>
    <row r="37" spans="1:4" ht="25.5" customHeight="1" x14ac:dyDescent="0.25">
      <c r="A37" s="7" t="s">
        <v>38</v>
      </c>
      <c r="B37" s="10"/>
      <c r="C37" s="10"/>
      <c r="D37" s="15">
        <v>0</v>
      </c>
    </row>
    <row r="38" spans="1:4" ht="36.75" customHeight="1" x14ac:dyDescent="0.25">
      <c r="A38" s="7" t="s">
        <v>39</v>
      </c>
      <c r="B38" s="10"/>
      <c r="C38" s="10"/>
      <c r="D38" s="15">
        <v>0</v>
      </c>
    </row>
    <row r="39" spans="1:4" ht="29.25" customHeight="1" x14ac:dyDescent="0.25">
      <c r="A39" s="7" t="s">
        <v>40</v>
      </c>
      <c r="B39" s="16">
        <v>4.8764090000000007</v>
      </c>
      <c r="C39" s="10"/>
      <c r="D39" s="15"/>
    </row>
    <row r="40" spans="1:4" ht="36" customHeight="1" x14ac:dyDescent="0.25">
      <c r="A40" s="7" t="s">
        <v>41</v>
      </c>
      <c r="B40" s="16">
        <v>4.2004090000000005</v>
      </c>
      <c r="C40" s="16"/>
      <c r="D40" s="16"/>
    </row>
    <row r="41" spans="1:4" ht="33" customHeight="1" x14ac:dyDescent="0.25">
      <c r="A41" s="7" t="s">
        <v>42</v>
      </c>
      <c r="B41" s="16">
        <v>1.5490000000000004</v>
      </c>
      <c r="C41" s="16"/>
      <c r="D41" s="16">
        <v>1.5490000000000004</v>
      </c>
    </row>
    <row r="42" spans="1:4" ht="37.5" customHeight="1" x14ac:dyDescent="0.25">
      <c r="A42" s="7" t="s">
        <v>43</v>
      </c>
      <c r="B42" s="16">
        <v>4.4958470000000004</v>
      </c>
      <c r="C42" s="16"/>
      <c r="D42" s="16">
        <v>4.4958470000000004</v>
      </c>
    </row>
    <row r="43" spans="1:4" ht="30" customHeight="1" x14ac:dyDescent="0.25">
      <c r="A43" s="9" t="s">
        <v>44</v>
      </c>
      <c r="B43" s="16">
        <v>3.6228470000000002</v>
      </c>
      <c r="C43" s="16"/>
      <c r="D43" s="16">
        <v>3.6228470000000002</v>
      </c>
    </row>
    <row r="44" spans="1:4" ht="28.5" customHeight="1" x14ac:dyDescent="0.25">
      <c r="A44" s="9" t="s">
        <v>45</v>
      </c>
      <c r="B44" s="16">
        <v>0.87300000000000022</v>
      </c>
      <c r="C44" s="16"/>
      <c r="D44" s="16">
        <v>0.87300000000000022</v>
      </c>
    </row>
    <row r="45" spans="1:4" ht="48" customHeight="1" x14ac:dyDescent="0.25">
      <c r="A45" s="7" t="s">
        <v>46</v>
      </c>
      <c r="B45" s="20">
        <v>7.8041444021615072E-2</v>
      </c>
      <c r="C45" s="4"/>
      <c r="D45" s="20">
        <v>7.8041444021615072E-2</v>
      </c>
    </row>
    <row r="46" spans="1:4" ht="45" customHeight="1" x14ac:dyDescent="0.25">
      <c r="A46" s="7" t="s">
        <v>47</v>
      </c>
      <c r="B46" s="10">
        <v>0</v>
      </c>
      <c r="C46" s="10"/>
      <c r="D46" s="15"/>
    </row>
    <row r="47" spans="1:4" ht="37.5" customHeight="1" x14ac:dyDescent="0.25">
      <c r="A47" s="7" t="s">
        <v>48</v>
      </c>
      <c r="B47" s="4">
        <v>1.9430000000000001</v>
      </c>
      <c r="C47" s="4"/>
      <c r="D47" s="4">
        <v>1.9430000000000001</v>
      </c>
    </row>
    <row r="48" spans="1:4" ht="28.5" customHeight="1" x14ac:dyDescent="0.25">
      <c r="A48" s="7" t="s">
        <v>49</v>
      </c>
      <c r="B48" s="10">
        <v>0</v>
      </c>
      <c r="C48" s="10"/>
      <c r="D48" s="15">
        <v>0</v>
      </c>
    </row>
    <row r="49" spans="1:4" ht="35.25" customHeight="1" x14ac:dyDescent="0.25">
      <c r="A49" s="7" t="s">
        <v>50</v>
      </c>
      <c r="B49" s="10">
        <v>0</v>
      </c>
      <c r="C49" s="10"/>
      <c r="D49" s="15">
        <v>0</v>
      </c>
    </row>
    <row r="50" spans="1:4" ht="23.25" customHeight="1" x14ac:dyDescent="0.25">
      <c r="A50" s="7" t="s">
        <v>51</v>
      </c>
      <c r="B50" s="22">
        <v>12</v>
      </c>
      <c r="C50" s="10"/>
      <c r="D50" s="15"/>
    </row>
    <row r="51" spans="1:4" ht="33" customHeight="1" x14ac:dyDescent="0.25">
      <c r="A51" s="7" t="s">
        <v>52</v>
      </c>
      <c r="B51" s="21">
        <v>1.23</v>
      </c>
      <c r="C51" s="4"/>
      <c r="D51" s="21">
        <v>1.23</v>
      </c>
    </row>
    <row r="52" spans="1:4" ht="46.5" customHeight="1" x14ac:dyDescent="0.25">
      <c r="A52" s="7" t="s">
        <v>53</v>
      </c>
      <c r="B52" s="10">
        <v>0</v>
      </c>
      <c r="C52" s="10"/>
      <c r="D52" s="15">
        <v>0</v>
      </c>
    </row>
    <row r="53" spans="1:4" ht="42.75" customHeight="1" x14ac:dyDescent="0.25">
      <c r="A53" s="7" t="s">
        <v>54</v>
      </c>
      <c r="B53" s="10">
        <v>0</v>
      </c>
      <c r="C53" s="10"/>
      <c r="D53" s="24">
        <v>0</v>
      </c>
    </row>
    <row r="54" spans="1:4" ht="48" customHeight="1" x14ac:dyDescent="0.25">
      <c r="A54" s="7" t="s">
        <v>55</v>
      </c>
      <c r="B54" s="10">
        <v>0</v>
      </c>
      <c r="C54" s="10"/>
      <c r="D54" s="15">
        <v>0</v>
      </c>
    </row>
    <row r="55" spans="1:4" x14ac:dyDescent="0.25">
      <c r="A55" s="1"/>
      <c r="B55" s="1"/>
      <c r="C55" s="1"/>
      <c r="D55" s="1"/>
    </row>
    <row r="57" spans="1:4" x14ac:dyDescent="0.25">
      <c r="A57" s="52" t="s">
        <v>56</v>
      </c>
      <c r="B57" s="52"/>
      <c r="C57" s="52"/>
      <c r="D57" s="52"/>
    </row>
    <row r="58" spans="1:4" x14ac:dyDescent="0.25">
      <c r="A58" s="57" t="s">
        <v>57</v>
      </c>
      <c r="B58" s="57"/>
      <c r="C58" s="57"/>
      <c r="D58" s="57"/>
    </row>
    <row r="59" spans="1:4" x14ac:dyDescent="0.25">
      <c r="A59" s="52" t="s">
        <v>58</v>
      </c>
      <c r="B59" s="52"/>
      <c r="C59" s="52"/>
      <c r="D59" s="52"/>
    </row>
    <row r="60" spans="1:4" x14ac:dyDescent="0.25">
      <c r="A60" s="52" t="s">
        <v>59</v>
      </c>
      <c r="B60" s="52"/>
      <c r="C60" s="52"/>
      <c r="D60" s="52"/>
    </row>
  </sheetData>
  <mergeCells count="15">
    <mergeCell ref="A58:D58"/>
    <mergeCell ref="B11:D11"/>
    <mergeCell ref="B9:D9"/>
    <mergeCell ref="A9:A10"/>
    <mergeCell ref="B28:D28"/>
    <mergeCell ref="A1:D1"/>
    <mergeCell ref="A60:D60"/>
    <mergeCell ref="A59:D59"/>
    <mergeCell ref="A27:A28"/>
    <mergeCell ref="B3:D3"/>
    <mergeCell ref="B4:D4"/>
    <mergeCell ref="B5:D5"/>
    <mergeCell ref="B6:D6"/>
    <mergeCell ref="B7:D7"/>
    <mergeCell ref="A57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0"/>
  <sheetViews>
    <sheetView topLeftCell="A46" workbookViewId="0">
      <selection activeCell="F13" sqref="F13"/>
    </sheetView>
  </sheetViews>
  <sheetFormatPr defaultRowHeight="15" x14ac:dyDescent="0.25"/>
  <cols>
    <col min="1" max="1" width="40.140625" customWidth="1"/>
    <col min="2" max="2" width="19.5703125" customWidth="1"/>
    <col min="3" max="3" width="19" customWidth="1"/>
    <col min="4" max="4" width="21.85546875" customWidth="1"/>
  </cols>
  <sheetData>
    <row r="1" spans="1:4" ht="15.75" x14ac:dyDescent="0.25">
      <c r="A1" s="50" t="s">
        <v>73</v>
      </c>
      <c r="B1" s="50"/>
      <c r="C1" s="50"/>
      <c r="D1" s="51"/>
    </row>
    <row r="2" spans="1:4" x14ac:dyDescent="0.25">
      <c r="A2" s="2"/>
      <c r="B2" s="6"/>
      <c r="C2" s="6"/>
      <c r="D2" s="6"/>
    </row>
    <row r="3" spans="1:4" x14ac:dyDescent="0.25">
      <c r="A3" s="3" t="s">
        <v>0</v>
      </c>
      <c r="B3" s="54" t="s">
        <v>62</v>
      </c>
      <c r="C3" s="55"/>
      <c r="D3" s="56"/>
    </row>
    <row r="4" spans="1:4" x14ac:dyDescent="0.25">
      <c r="A4" s="3" t="s">
        <v>2</v>
      </c>
      <c r="B4" s="54">
        <v>1101141183</v>
      </c>
      <c r="C4" s="55"/>
      <c r="D4" s="56"/>
    </row>
    <row r="5" spans="1:4" x14ac:dyDescent="0.25">
      <c r="A5" s="3" t="s">
        <v>3</v>
      </c>
      <c r="B5" s="54">
        <v>110243001</v>
      </c>
      <c r="C5" s="55"/>
      <c r="D5" s="56"/>
    </row>
    <row r="6" spans="1:4" x14ac:dyDescent="0.25">
      <c r="A6" s="3" t="s">
        <v>4</v>
      </c>
      <c r="B6" s="54" t="s">
        <v>63</v>
      </c>
      <c r="C6" s="55"/>
      <c r="D6" s="56"/>
    </row>
    <row r="7" spans="1:4" x14ac:dyDescent="0.25">
      <c r="A7" s="3" t="s">
        <v>6</v>
      </c>
      <c r="B7" s="54" t="s">
        <v>7</v>
      </c>
      <c r="C7" s="55"/>
      <c r="D7" s="56"/>
    </row>
    <row r="8" spans="1:4" x14ac:dyDescent="0.25">
      <c r="A8" s="2"/>
      <c r="B8" s="6"/>
      <c r="C8" s="6"/>
      <c r="D8" s="6"/>
    </row>
    <row r="9" spans="1:4" x14ac:dyDescent="0.25">
      <c r="A9" s="64" t="s">
        <v>8</v>
      </c>
      <c r="B9" s="61" t="s">
        <v>9</v>
      </c>
      <c r="C9" s="62"/>
      <c r="D9" s="63"/>
    </row>
    <row r="10" spans="1:4" x14ac:dyDescent="0.25">
      <c r="A10" s="65"/>
      <c r="B10" s="14" t="s">
        <v>10</v>
      </c>
      <c r="C10" s="14" t="s">
        <v>11</v>
      </c>
      <c r="D10" s="14" t="s">
        <v>12</v>
      </c>
    </row>
    <row r="11" spans="1:4" ht="42.75" customHeight="1" x14ac:dyDescent="0.25">
      <c r="A11" s="7" t="s">
        <v>13</v>
      </c>
      <c r="B11" s="58" t="s">
        <v>14</v>
      </c>
      <c r="C11" s="59"/>
      <c r="D11" s="60"/>
    </row>
    <row r="12" spans="1:4" ht="24" customHeight="1" x14ac:dyDescent="0.25">
      <c r="A12" s="7" t="s">
        <v>15</v>
      </c>
      <c r="B12" s="13"/>
      <c r="C12" s="13"/>
      <c r="D12" s="8">
        <v>142.99815000000001</v>
      </c>
    </row>
    <row r="13" spans="1:4" ht="47.25" customHeight="1" x14ac:dyDescent="0.25">
      <c r="A13" s="7" t="s">
        <v>16</v>
      </c>
      <c r="B13" s="5">
        <f>F15+B16+F19+F20+B21+B22+B23+B25+B27+B29+F14</f>
        <v>1815.1</v>
      </c>
      <c r="C13" s="5">
        <v>223.8</v>
      </c>
      <c r="D13" s="5">
        <v>214.3</v>
      </c>
    </row>
    <row r="14" spans="1:4" ht="29.25" customHeight="1" x14ac:dyDescent="0.25">
      <c r="A14" s="9" t="s">
        <v>17</v>
      </c>
      <c r="B14" s="27"/>
      <c r="C14" s="27"/>
      <c r="D14" s="10"/>
    </row>
    <row r="15" spans="1:4" ht="21" customHeight="1" x14ac:dyDescent="0.25">
      <c r="A15" s="9" t="s">
        <v>18</v>
      </c>
      <c r="B15" s="28">
        <v>0</v>
      </c>
      <c r="C15" s="28">
        <v>0</v>
      </c>
      <c r="D15" s="5">
        <v>0</v>
      </c>
    </row>
    <row r="16" spans="1:4" ht="60" customHeight="1" x14ac:dyDescent="0.25">
      <c r="A16" s="9" t="s">
        <v>19</v>
      </c>
      <c r="B16" s="10">
        <f>[1]СводТЭ!$I$78</f>
        <v>0</v>
      </c>
      <c r="C16" s="10">
        <f>[1]СводТЭ!$J$78</f>
        <v>0</v>
      </c>
      <c r="D16" s="5">
        <f>ROUND($H$12*C16,1)</f>
        <v>0</v>
      </c>
    </row>
    <row r="17" spans="1:4" ht="30" customHeight="1" x14ac:dyDescent="0.25">
      <c r="A17" s="11" t="s">
        <v>20</v>
      </c>
      <c r="B17" s="17">
        <f>[1]ЭЭ!$R$39</f>
        <v>0</v>
      </c>
      <c r="C17" s="17">
        <f>[1]ЭЭ!$R$39</f>
        <v>0</v>
      </c>
      <c r="D17" s="18">
        <f>[1]ЭЭ!$R$39</f>
        <v>0</v>
      </c>
    </row>
    <row r="18" spans="1:4" ht="21.75" customHeight="1" x14ac:dyDescent="0.25">
      <c r="A18" s="11" t="s">
        <v>21</v>
      </c>
      <c r="B18" s="25" t="e">
        <f>B16/B17</f>
        <v>#DIV/0!</v>
      </c>
      <c r="C18" s="25" t="e">
        <f>C16/C17</f>
        <v>#DIV/0!</v>
      </c>
      <c r="D18" s="26" t="e">
        <f>D16/D17</f>
        <v>#DIV/0!</v>
      </c>
    </row>
    <row r="19" spans="1:4" ht="45.75" customHeight="1" x14ac:dyDescent="0.25">
      <c r="A19" s="9" t="s">
        <v>22</v>
      </c>
      <c r="B19" s="10"/>
      <c r="C19" s="10"/>
      <c r="D19" s="24">
        <v>0</v>
      </c>
    </row>
    <row r="20" spans="1:4" ht="30" customHeight="1" x14ac:dyDescent="0.25">
      <c r="A20" s="9" t="s">
        <v>23</v>
      </c>
      <c r="B20" s="10"/>
      <c r="C20" s="10"/>
      <c r="D20" s="24">
        <v>0</v>
      </c>
    </row>
    <row r="21" spans="1:4" ht="46.5" customHeight="1" x14ac:dyDescent="0.25">
      <c r="A21" s="9" t="s">
        <v>24</v>
      </c>
      <c r="B21" s="8">
        <f>ROUND([1]ФОТ!$M$33*1.312,2)*0+ROUND(528.31*1.312,2)-1.05</f>
        <v>692.09</v>
      </c>
      <c r="C21" s="10">
        <v>80.8</v>
      </c>
      <c r="D21" s="24">
        <v>77.400000000000006</v>
      </c>
    </row>
    <row r="22" spans="1:4" ht="58.5" customHeight="1" x14ac:dyDescent="0.25">
      <c r="A22" s="9" t="s">
        <v>25</v>
      </c>
      <c r="B22" s="8">
        <f>[1]СводТЭ!$I$80*0+41.92</f>
        <v>41.92</v>
      </c>
      <c r="C22" s="10">
        <v>3.11</v>
      </c>
      <c r="D22" s="24">
        <v>3</v>
      </c>
    </row>
    <row r="23" spans="1:4" ht="30" customHeight="1" x14ac:dyDescent="0.25">
      <c r="A23" s="9" t="s">
        <v>26</v>
      </c>
      <c r="B23" s="8">
        <f>B24+[1]СводТЭ!$I$91*0+[1]СводТЭ!$I$58*0-[1]Прочие!$O$71*0+363.24-(123.8+47.7)+145.76</f>
        <v>513.54</v>
      </c>
      <c r="C23" s="10">
        <v>107.06</v>
      </c>
      <c r="D23" s="24">
        <v>102.5</v>
      </c>
    </row>
    <row r="24" spans="1:4" ht="46.5" customHeight="1" x14ac:dyDescent="0.25">
      <c r="A24" s="12" t="s">
        <v>27</v>
      </c>
      <c r="B24" s="8">
        <f>ROUND([1]ФОТ!$M$54*1.312,2)*0+[1]ФОТ!$M$66*0+ROUND(134.18*1.312,2)</f>
        <v>176.04</v>
      </c>
      <c r="C24" s="10">
        <v>51.32</v>
      </c>
      <c r="D24" s="24">
        <v>49.1</v>
      </c>
    </row>
    <row r="25" spans="1:4" ht="28.5" customHeight="1" x14ac:dyDescent="0.25">
      <c r="A25" s="9" t="s">
        <v>28</v>
      </c>
      <c r="B25" s="8">
        <f>B26+[1]Прочие!$O$71+[1]ФОТ!$M$106+47.7</f>
        <v>443.75</v>
      </c>
      <c r="C25" s="10">
        <v>10.9</v>
      </c>
      <c r="D25" s="24">
        <v>10.4</v>
      </c>
    </row>
    <row r="26" spans="1:4" ht="44.25" customHeight="1" x14ac:dyDescent="0.25">
      <c r="A26" s="12" t="s">
        <v>29</v>
      </c>
      <c r="B26" s="8">
        <f>ROUND([1]ФОТ!$M$94*1.312,2)*0+ROUND(301.87*1.312,2)</f>
        <v>396.05</v>
      </c>
      <c r="C26" s="10">
        <v>10.9</v>
      </c>
      <c r="D26" s="24">
        <v>10.4</v>
      </c>
    </row>
    <row r="27" spans="1:4" x14ac:dyDescent="0.25">
      <c r="A27" s="53" t="s">
        <v>30</v>
      </c>
      <c r="B27" s="10">
        <f>[1]СводТЭ!$I$81</f>
        <v>0</v>
      </c>
      <c r="C27" s="10">
        <f>G27</f>
        <v>0</v>
      </c>
      <c r="D27" s="24">
        <f>ROUND($H$12*C27,1)</f>
        <v>0</v>
      </c>
    </row>
    <row r="28" spans="1:4" x14ac:dyDescent="0.25">
      <c r="A28" s="53"/>
      <c r="B28" s="66"/>
      <c r="C28" s="67"/>
      <c r="D28" s="68"/>
    </row>
    <row r="29" spans="1:4" ht="77.25" customHeight="1" x14ac:dyDescent="0.25">
      <c r="A29" s="9" t="s">
        <v>60</v>
      </c>
      <c r="B29" s="8">
        <f>[1]СводТЭ!$I$90*0+[1]СводТЭ!$I$79*0+123.8</f>
        <v>123.8</v>
      </c>
      <c r="C29" s="10">
        <v>21.93</v>
      </c>
      <c r="D29" s="24">
        <v>21</v>
      </c>
    </row>
    <row r="30" spans="1:4" ht="29.25" customHeight="1" x14ac:dyDescent="0.25">
      <c r="A30" s="7" t="s">
        <v>32</v>
      </c>
      <c r="B30" s="10"/>
      <c r="C30" s="10"/>
      <c r="D30" s="24">
        <f>D12-D13</f>
        <v>-71.301850000000002</v>
      </c>
    </row>
    <row r="31" spans="1:4" ht="28.5" customHeight="1" x14ac:dyDescent="0.25">
      <c r="A31" s="7" t="s">
        <v>33</v>
      </c>
      <c r="B31" s="10"/>
      <c r="C31" s="10"/>
      <c r="D31" s="24">
        <f>D30</f>
        <v>-71.301850000000002</v>
      </c>
    </row>
    <row r="32" spans="1:4" ht="88.5" customHeight="1" x14ac:dyDescent="0.25">
      <c r="A32" s="9" t="s">
        <v>34</v>
      </c>
      <c r="B32" s="10"/>
      <c r="C32" s="10"/>
      <c r="D32" s="15">
        <v>0</v>
      </c>
    </row>
    <row r="33" spans="1:4" ht="31.5" customHeight="1" x14ac:dyDescent="0.25">
      <c r="A33" s="7" t="s">
        <v>35</v>
      </c>
      <c r="B33" s="10"/>
      <c r="C33" s="10"/>
      <c r="D33" s="15">
        <v>0</v>
      </c>
    </row>
    <row r="34" spans="1:4" ht="31.5" customHeight="1" x14ac:dyDescent="0.25">
      <c r="A34" s="9" t="s">
        <v>36</v>
      </c>
      <c r="B34" s="10"/>
      <c r="C34" s="10"/>
      <c r="D34" s="15">
        <v>0</v>
      </c>
    </row>
    <row r="35" spans="1:4" ht="60" customHeight="1" x14ac:dyDescent="0.25">
      <c r="A35" s="7" t="s">
        <v>61</v>
      </c>
      <c r="B35" s="10"/>
      <c r="C35" s="10"/>
      <c r="D35" s="15"/>
    </row>
    <row r="36" spans="1:4" ht="30.75" customHeight="1" x14ac:dyDescent="0.25">
      <c r="A36" s="7" t="s">
        <v>37</v>
      </c>
      <c r="B36" s="10"/>
      <c r="C36" s="10"/>
      <c r="D36" s="15">
        <v>0</v>
      </c>
    </row>
    <row r="37" spans="1:4" ht="28.5" customHeight="1" x14ac:dyDescent="0.25">
      <c r="A37" s="7" t="s">
        <v>38</v>
      </c>
      <c r="B37" s="10"/>
      <c r="C37" s="10"/>
      <c r="D37" s="15">
        <v>0</v>
      </c>
    </row>
    <row r="38" spans="1:4" ht="30" customHeight="1" x14ac:dyDescent="0.25">
      <c r="A38" s="7" t="s">
        <v>39</v>
      </c>
      <c r="B38" s="10"/>
      <c r="C38" s="10"/>
      <c r="D38" s="15">
        <v>0</v>
      </c>
    </row>
    <row r="39" spans="1:4" ht="29.25" customHeight="1" x14ac:dyDescent="0.25">
      <c r="A39" s="7" t="s">
        <v>40</v>
      </c>
      <c r="B39" s="29">
        <f>[1]СводТЭ!$I$16*0+6.342</f>
        <v>6.3419999999999996</v>
      </c>
      <c r="C39" s="10"/>
      <c r="D39" s="15"/>
    </row>
    <row r="40" spans="1:4" ht="30.75" customHeight="1" x14ac:dyDescent="0.25">
      <c r="A40" s="7" t="s">
        <v>41</v>
      </c>
      <c r="B40" s="29">
        <f>[1]СводТЭ!$I$16*0-[1]ПокупкаТЭ!$E$5*0-D43*0+5.666</f>
        <v>5.6660000000000004</v>
      </c>
      <c r="C40" s="16"/>
      <c r="D40" s="16"/>
    </row>
    <row r="41" spans="1:4" ht="30.75" customHeight="1" x14ac:dyDescent="0.25">
      <c r="A41" s="7" t="s">
        <v>42</v>
      </c>
      <c r="B41" s="29">
        <f>[1]ПП!$L$26*0+0.676</f>
        <v>0.67600000000000005</v>
      </c>
      <c r="C41" s="16"/>
      <c r="D41" s="16">
        <f>B41</f>
        <v>0.67600000000000005</v>
      </c>
    </row>
    <row r="42" spans="1:4" ht="43.5" customHeight="1" x14ac:dyDescent="0.25">
      <c r="A42" s="7" t="s">
        <v>43</v>
      </c>
      <c r="B42" s="16">
        <f>[1]СводТЭ!$I$20*0+B39-0.113</f>
        <v>6.2289999999999992</v>
      </c>
      <c r="C42" s="16"/>
      <c r="D42" s="16">
        <f>D41</f>
        <v>0.67600000000000005</v>
      </c>
    </row>
    <row r="43" spans="1:4" ht="21.75" customHeight="1" x14ac:dyDescent="0.25">
      <c r="A43" s="9" t="s">
        <v>44</v>
      </c>
      <c r="B43" s="16">
        <f>[1]ПП!$O$21*0+B42</f>
        <v>6.2289999999999992</v>
      </c>
      <c r="C43" s="16"/>
      <c r="D43" s="16">
        <f>[1]ПокупкаТЭ!$E$6</f>
        <v>0.66300000000000003</v>
      </c>
    </row>
    <row r="44" spans="1:4" ht="33.75" customHeight="1" x14ac:dyDescent="0.25">
      <c r="A44" s="9" t="s">
        <v>45</v>
      </c>
      <c r="B44" s="16">
        <f>B42-B43</f>
        <v>0</v>
      </c>
      <c r="C44" s="16"/>
      <c r="D44" s="16">
        <f>D42-D43</f>
        <v>1.3000000000000012E-2</v>
      </c>
    </row>
    <row r="45" spans="1:4" ht="45.75" customHeight="1" x14ac:dyDescent="0.25">
      <c r="A45" s="7" t="s">
        <v>46</v>
      </c>
      <c r="B45" s="20">
        <f>[1]ПП!$L$20*0+1.8%</f>
        <v>1.8000000000000002E-2</v>
      </c>
      <c r="C45" s="4"/>
      <c r="D45" s="20">
        <f>B45</f>
        <v>1.8000000000000002E-2</v>
      </c>
    </row>
    <row r="46" spans="1:4" ht="45.75" customHeight="1" x14ac:dyDescent="0.25">
      <c r="A46" s="7" t="s">
        <v>47</v>
      </c>
      <c r="B46" s="10">
        <v>0</v>
      </c>
      <c r="C46" s="10"/>
      <c r="D46" s="15"/>
    </row>
    <row r="47" spans="1:4" ht="28.5" customHeight="1" x14ac:dyDescent="0.25">
      <c r="A47" s="7" t="s">
        <v>48</v>
      </c>
      <c r="B47" s="30">
        <f>[1]СводТЭ!$I$31*2*0+1.506*2</f>
        <v>3.012</v>
      </c>
      <c r="C47" s="4"/>
      <c r="D47" s="4"/>
    </row>
    <row r="48" spans="1:4" ht="30.75" customHeight="1" x14ac:dyDescent="0.25">
      <c r="A48" s="7" t="s">
        <v>49</v>
      </c>
      <c r="B48" s="22">
        <v>0</v>
      </c>
      <c r="C48" s="10"/>
      <c r="D48" s="15">
        <v>0</v>
      </c>
    </row>
    <row r="49" spans="1:4" ht="28.5" customHeight="1" x14ac:dyDescent="0.25">
      <c r="A49" s="7" t="s">
        <v>50</v>
      </c>
      <c r="B49" s="22">
        <v>0</v>
      </c>
      <c r="C49" s="10"/>
      <c r="D49" s="15">
        <v>0</v>
      </c>
    </row>
    <row r="50" spans="1:4" ht="19.5" customHeight="1" x14ac:dyDescent="0.25">
      <c r="A50" s="7" t="s">
        <v>51</v>
      </c>
      <c r="B50" s="22">
        <v>23</v>
      </c>
      <c r="C50" s="10"/>
      <c r="D50" s="15"/>
    </row>
    <row r="51" spans="1:4" ht="46.5" customHeight="1" x14ac:dyDescent="0.25">
      <c r="A51" s="7" t="s">
        <v>52</v>
      </c>
      <c r="B51" s="31">
        <f>[1]ФОТ!$M$34*0+1.7</f>
        <v>1.7</v>
      </c>
      <c r="C51" s="4"/>
      <c r="D51" s="21">
        <f>B51</f>
        <v>1.7</v>
      </c>
    </row>
    <row r="52" spans="1:4" ht="43.5" customHeight="1" x14ac:dyDescent="0.25">
      <c r="A52" s="7" t="s">
        <v>53</v>
      </c>
      <c r="B52" s="10">
        <v>0</v>
      </c>
      <c r="C52" s="10"/>
      <c r="D52" s="15">
        <v>0</v>
      </c>
    </row>
    <row r="53" spans="1:4" ht="60.75" customHeight="1" x14ac:dyDescent="0.25">
      <c r="A53" s="7" t="s">
        <v>54</v>
      </c>
      <c r="B53" s="10"/>
      <c r="C53" s="10"/>
      <c r="D53" s="15"/>
    </row>
    <row r="54" spans="1:4" ht="46.5" customHeight="1" x14ac:dyDescent="0.25">
      <c r="A54" s="7" t="s">
        <v>55</v>
      </c>
      <c r="B54" s="10">
        <v>0</v>
      </c>
      <c r="C54" s="10"/>
      <c r="D54" s="15">
        <v>0</v>
      </c>
    </row>
    <row r="55" spans="1:4" x14ac:dyDescent="0.25">
      <c r="A55" s="2"/>
      <c r="B55" s="6"/>
      <c r="C55" s="6"/>
      <c r="D55" s="6"/>
    </row>
    <row r="56" spans="1:4" x14ac:dyDescent="0.25">
      <c r="A56" s="2"/>
      <c r="B56" s="6"/>
      <c r="C56" s="6"/>
      <c r="D56" s="6"/>
    </row>
    <row r="57" spans="1:4" x14ac:dyDescent="0.25">
      <c r="A57" s="52" t="s">
        <v>56</v>
      </c>
      <c r="B57" s="52"/>
      <c r="C57" s="52"/>
      <c r="D57" s="52"/>
    </row>
    <row r="58" spans="1:4" x14ac:dyDescent="0.25">
      <c r="A58" s="57" t="s">
        <v>57</v>
      </c>
      <c r="B58" s="57"/>
      <c r="C58" s="57"/>
      <c r="D58" s="57"/>
    </row>
    <row r="59" spans="1:4" x14ac:dyDescent="0.25">
      <c r="A59" s="52" t="s">
        <v>58</v>
      </c>
      <c r="B59" s="52"/>
      <c r="C59" s="52"/>
      <c r="D59" s="52"/>
    </row>
    <row r="60" spans="1:4" x14ac:dyDescent="0.25">
      <c r="A60" s="52" t="s">
        <v>59</v>
      </c>
      <c r="B60" s="52"/>
      <c r="C60" s="52"/>
      <c r="D60" s="52"/>
    </row>
  </sheetData>
  <mergeCells count="15">
    <mergeCell ref="B7:D7"/>
    <mergeCell ref="A1:D1"/>
    <mergeCell ref="B3:D3"/>
    <mergeCell ref="B4:D4"/>
    <mergeCell ref="B5:D5"/>
    <mergeCell ref="B6:D6"/>
    <mergeCell ref="A57:D57"/>
    <mergeCell ref="A58:D58"/>
    <mergeCell ref="A59:D59"/>
    <mergeCell ref="A60:D60"/>
    <mergeCell ref="A9:A10"/>
    <mergeCell ref="B9:D9"/>
    <mergeCell ref="B11:D11"/>
    <mergeCell ref="A27:A28"/>
    <mergeCell ref="B28:D2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1"/>
  <sheetViews>
    <sheetView workbookViewId="0">
      <selection activeCell="I13" sqref="I13"/>
    </sheetView>
  </sheetViews>
  <sheetFormatPr defaultRowHeight="15" x14ac:dyDescent="0.25"/>
  <cols>
    <col min="1" max="1" width="45.42578125" customWidth="1"/>
    <col min="2" max="2" width="20.28515625" customWidth="1"/>
    <col min="3" max="3" width="20.5703125" customWidth="1"/>
    <col min="4" max="4" width="19.7109375" customWidth="1"/>
  </cols>
  <sheetData>
    <row r="1" spans="1:4" ht="30.75" customHeight="1" x14ac:dyDescent="0.25">
      <c r="A1" s="50" t="s">
        <v>73</v>
      </c>
      <c r="B1" s="50"/>
      <c r="C1" s="50"/>
      <c r="D1" s="51"/>
    </row>
    <row r="2" spans="1:4" x14ac:dyDescent="0.25">
      <c r="A2" s="2"/>
      <c r="B2" s="2"/>
      <c r="C2" s="2"/>
      <c r="D2" s="2"/>
    </row>
    <row r="3" spans="1:4" x14ac:dyDescent="0.25">
      <c r="A3" s="3" t="s">
        <v>0</v>
      </c>
      <c r="B3" s="54" t="s">
        <v>1</v>
      </c>
      <c r="C3" s="55"/>
      <c r="D3" s="56"/>
    </row>
    <row r="4" spans="1:4" x14ac:dyDescent="0.25">
      <c r="A4" s="3" t="s">
        <v>2</v>
      </c>
      <c r="B4" s="54">
        <v>1101141183</v>
      </c>
      <c r="C4" s="55"/>
      <c r="D4" s="56"/>
    </row>
    <row r="5" spans="1:4" x14ac:dyDescent="0.25">
      <c r="A5" s="3" t="s">
        <v>3</v>
      </c>
      <c r="B5" s="54" t="s">
        <v>64</v>
      </c>
      <c r="C5" s="55"/>
      <c r="D5" s="56"/>
    </row>
    <row r="6" spans="1:4" x14ac:dyDescent="0.25">
      <c r="A6" s="3" t="s">
        <v>4</v>
      </c>
      <c r="B6" s="54" t="s">
        <v>5</v>
      </c>
      <c r="C6" s="55"/>
      <c r="D6" s="56"/>
    </row>
    <row r="7" spans="1:4" x14ac:dyDescent="0.25">
      <c r="A7" s="3" t="s">
        <v>6</v>
      </c>
      <c r="B7" s="54" t="s">
        <v>7</v>
      </c>
      <c r="C7" s="55"/>
      <c r="D7" s="56"/>
    </row>
    <row r="8" spans="1:4" x14ac:dyDescent="0.25">
      <c r="A8" s="2"/>
      <c r="B8" s="2"/>
      <c r="C8" s="2"/>
      <c r="D8" s="2"/>
    </row>
    <row r="9" spans="1:4" x14ac:dyDescent="0.25">
      <c r="A9" s="69" t="s">
        <v>8</v>
      </c>
      <c r="B9" s="71" t="s">
        <v>65</v>
      </c>
      <c r="C9" s="71"/>
      <c r="D9" s="71"/>
    </row>
    <row r="10" spans="1:4" x14ac:dyDescent="0.25">
      <c r="A10" s="70"/>
      <c r="B10" s="4" t="s">
        <v>10</v>
      </c>
      <c r="C10" s="4" t="s">
        <v>11</v>
      </c>
      <c r="D10" s="4" t="s">
        <v>12</v>
      </c>
    </row>
    <row r="11" spans="1:4" ht="45" x14ac:dyDescent="0.25">
      <c r="A11" s="7" t="s">
        <v>13</v>
      </c>
      <c r="B11" s="72" t="s">
        <v>66</v>
      </c>
      <c r="C11" s="72"/>
      <c r="D11" s="72"/>
    </row>
    <row r="12" spans="1:4" x14ac:dyDescent="0.25">
      <c r="A12" s="7" t="s">
        <v>15</v>
      </c>
      <c r="B12" s="7"/>
      <c r="C12" s="7"/>
      <c r="D12" s="32">
        <v>2752.0017499999999</v>
      </c>
    </row>
    <row r="13" spans="1:4" ht="60" x14ac:dyDescent="0.25">
      <c r="A13" s="7" t="s">
        <v>67</v>
      </c>
      <c r="B13" s="5">
        <f>B15+B16+B19+B20+B21+B22+B23+B25+B27+B29+B14</f>
        <v>11864.33994194876</v>
      </c>
      <c r="C13" s="5">
        <f>C15+C16+C19+C20+C21+C22+C23+C25+C27+C29+C14</f>
        <v>1263.9682897322937</v>
      </c>
      <c r="D13" s="33">
        <f>D15+D16+D19+D20+D21+D22+D23+D25+D27+D29</f>
        <v>0</v>
      </c>
    </row>
    <row r="14" spans="1:4" ht="30" x14ac:dyDescent="0.25">
      <c r="A14" s="9" t="s">
        <v>17</v>
      </c>
      <c r="B14" s="34"/>
      <c r="C14" s="34"/>
      <c r="D14" s="35">
        <v>0</v>
      </c>
    </row>
    <row r="15" spans="1:4" x14ac:dyDescent="0.25">
      <c r="A15" s="9" t="s">
        <v>18</v>
      </c>
      <c r="B15" s="36">
        <v>2579.0379109700002</v>
      </c>
      <c r="C15" s="37">
        <v>460.8854961955804</v>
      </c>
      <c r="D15" s="32">
        <f>ROUND(H15,1)</f>
        <v>0</v>
      </c>
    </row>
    <row r="16" spans="1:4" ht="43.5" customHeight="1" x14ac:dyDescent="0.25">
      <c r="A16" s="9" t="s">
        <v>19</v>
      </c>
      <c r="B16" s="36">
        <v>927.36786199999995</v>
      </c>
      <c r="C16" s="37">
        <v>165.74159364727248</v>
      </c>
      <c r="D16" s="32">
        <f>ROUND(H16,1)</f>
        <v>0</v>
      </c>
    </row>
    <row r="17" spans="1:4" x14ac:dyDescent="0.25">
      <c r="A17" s="11" t="s">
        <v>20</v>
      </c>
      <c r="B17" s="38">
        <v>4.3499999999999996</v>
      </c>
      <c r="C17" s="38">
        <v>4.3499999999999996</v>
      </c>
      <c r="D17" s="38">
        <v>4.3499999999999996</v>
      </c>
    </row>
    <row r="18" spans="1:4" x14ac:dyDescent="0.25">
      <c r="A18" s="11" t="s">
        <v>21</v>
      </c>
      <c r="B18" s="38">
        <f>B16/B17</f>
        <v>213.18801425287356</v>
      </c>
      <c r="C18" s="38">
        <f>C16/C17</f>
        <v>38.101515780982183</v>
      </c>
      <c r="D18" s="38">
        <f>D16/D17</f>
        <v>0</v>
      </c>
    </row>
    <row r="19" spans="1:4" ht="28.5" customHeight="1" x14ac:dyDescent="0.25">
      <c r="A19" s="9" t="s">
        <v>22</v>
      </c>
      <c r="B19" s="36">
        <v>19.226943645000006</v>
      </c>
      <c r="C19" s="37">
        <v>3.4363263754684152</v>
      </c>
      <c r="D19" s="32">
        <f>ROUND(H19,1)</f>
        <v>0</v>
      </c>
    </row>
    <row r="20" spans="1:4" ht="30" x14ac:dyDescent="0.25">
      <c r="A20" s="9" t="s">
        <v>23</v>
      </c>
      <c r="B20" s="34"/>
      <c r="C20" s="34"/>
      <c r="D20" s="35">
        <v>0</v>
      </c>
    </row>
    <row r="21" spans="1:4" ht="45" x14ac:dyDescent="0.25">
      <c r="A21" s="9" t="s">
        <v>24</v>
      </c>
      <c r="B21" s="36">
        <v>3645.4984553337595</v>
      </c>
      <c r="C21" s="37">
        <f>F21</f>
        <v>0</v>
      </c>
      <c r="D21" s="32">
        <f t="shared" ref="D21:D27" si="0">ROUND(H21,1)</f>
        <v>0</v>
      </c>
    </row>
    <row r="22" spans="1:4" ht="60" x14ac:dyDescent="0.25">
      <c r="A22" s="9" t="s">
        <v>25</v>
      </c>
      <c r="B22" s="36">
        <v>1436.7685200000001</v>
      </c>
      <c r="C22" s="37">
        <v>256.78577166905291</v>
      </c>
      <c r="D22" s="32">
        <f t="shared" si="0"/>
        <v>0</v>
      </c>
    </row>
    <row r="23" spans="1:4" ht="30" x14ac:dyDescent="0.25">
      <c r="A23" s="9" t="s">
        <v>26</v>
      </c>
      <c r="B23" s="36">
        <v>202.13220999999999</v>
      </c>
      <c r="C23" s="37">
        <f>F23</f>
        <v>0</v>
      </c>
      <c r="D23" s="32">
        <f t="shared" si="0"/>
        <v>0</v>
      </c>
    </row>
    <row r="24" spans="1:4" ht="30" x14ac:dyDescent="0.25">
      <c r="A24" s="12" t="s">
        <v>27</v>
      </c>
      <c r="B24" s="39">
        <v>0</v>
      </c>
      <c r="C24" s="39"/>
      <c r="D24" s="32">
        <f t="shared" si="0"/>
        <v>0</v>
      </c>
    </row>
    <row r="25" spans="1:4" ht="30" x14ac:dyDescent="0.25">
      <c r="A25" s="9" t="s">
        <v>28</v>
      </c>
      <c r="B25" s="36">
        <v>944.25011000000006</v>
      </c>
      <c r="C25" s="37">
        <f>F25</f>
        <v>0</v>
      </c>
      <c r="D25" s="32">
        <f t="shared" si="0"/>
        <v>0</v>
      </c>
    </row>
    <row r="26" spans="1:4" ht="30" x14ac:dyDescent="0.25">
      <c r="A26" s="12" t="s">
        <v>29</v>
      </c>
      <c r="B26" s="36">
        <v>838.1</v>
      </c>
      <c r="C26" s="37">
        <f>F26</f>
        <v>0</v>
      </c>
      <c r="D26" s="32">
        <f t="shared" si="0"/>
        <v>0</v>
      </c>
    </row>
    <row r="27" spans="1:4" x14ac:dyDescent="0.25">
      <c r="A27" s="53" t="s">
        <v>30</v>
      </c>
      <c r="B27" s="40">
        <v>2110.0579299999995</v>
      </c>
      <c r="C27" s="37">
        <v>377.1191018449195</v>
      </c>
      <c r="D27" s="32">
        <f t="shared" si="0"/>
        <v>0</v>
      </c>
    </row>
    <row r="28" spans="1:4" ht="67.5" customHeight="1" x14ac:dyDescent="0.25">
      <c r="A28" s="53"/>
      <c r="B28" s="73" t="s">
        <v>68</v>
      </c>
      <c r="C28" s="74"/>
      <c r="D28" s="75"/>
    </row>
    <row r="29" spans="1:4" ht="77.25" x14ac:dyDescent="0.25">
      <c r="A29" s="9" t="s">
        <v>60</v>
      </c>
      <c r="B29" s="37">
        <v>0</v>
      </c>
      <c r="C29" s="37">
        <v>0</v>
      </c>
      <c r="D29" s="32">
        <f>ROUND(H29,1)</f>
        <v>0</v>
      </c>
    </row>
    <row r="30" spans="1:4" ht="30" x14ac:dyDescent="0.25">
      <c r="A30" s="7" t="s">
        <v>32</v>
      </c>
      <c r="B30" s="34"/>
      <c r="C30" s="34"/>
      <c r="D30" s="41">
        <f>D12-D13</f>
        <v>2752.0017499999999</v>
      </c>
    </row>
    <row r="31" spans="1:4" x14ac:dyDescent="0.25">
      <c r="A31" s="7" t="s">
        <v>33</v>
      </c>
      <c r="B31" s="34"/>
      <c r="C31" s="34"/>
      <c r="D31" s="41">
        <f>D30-200</f>
        <v>2552.0017499999999</v>
      </c>
    </row>
    <row r="32" spans="1:4" ht="90" x14ac:dyDescent="0.25">
      <c r="A32" s="9" t="s">
        <v>34</v>
      </c>
      <c r="B32" s="34"/>
      <c r="C32" s="34"/>
      <c r="D32" s="41">
        <v>0</v>
      </c>
    </row>
    <row r="33" spans="1:4" ht="30" x14ac:dyDescent="0.25">
      <c r="A33" s="7" t="s">
        <v>35</v>
      </c>
      <c r="B33" s="34"/>
      <c r="C33" s="34"/>
      <c r="D33" s="41">
        <v>0</v>
      </c>
    </row>
    <row r="34" spans="1:4" ht="30" x14ac:dyDescent="0.25">
      <c r="A34" s="9" t="s">
        <v>36</v>
      </c>
      <c r="B34" s="34"/>
      <c r="C34" s="34"/>
      <c r="D34" s="41">
        <v>0</v>
      </c>
    </row>
    <row r="35" spans="1:4" ht="45" x14ac:dyDescent="0.25">
      <c r="A35" s="7" t="s">
        <v>61</v>
      </c>
      <c r="B35" s="34"/>
      <c r="C35" s="34"/>
      <c r="D35" s="41"/>
    </row>
    <row r="36" spans="1:4" x14ac:dyDescent="0.25">
      <c r="A36" s="7" t="s">
        <v>37</v>
      </c>
      <c r="B36" s="34"/>
      <c r="C36" s="34"/>
      <c r="D36" s="41">
        <v>3.87</v>
      </c>
    </row>
    <row r="37" spans="1:4" x14ac:dyDescent="0.25">
      <c r="A37" s="7" t="s">
        <v>38</v>
      </c>
      <c r="B37" s="34"/>
      <c r="C37" s="34"/>
      <c r="D37" s="41">
        <v>3.87</v>
      </c>
    </row>
    <row r="38" spans="1:4" ht="30" x14ac:dyDescent="0.25">
      <c r="A38" s="7" t="s">
        <v>39</v>
      </c>
      <c r="B38" s="38">
        <v>5.5952030000000006</v>
      </c>
      <c r="C38" s="34"/>
      <c r="D38" s="42">
        <v>5.5952030000000006</v>
      </c>
    </row>
    <row r="39" spans="1:4" ht="30" x14ac:dyDescent="0.25">
      <c r="A39" s="7" t="s">
        <v>41</v>
      </c>
      <c r="B39" s="34">
        <v>0</v>
      </c>
      <c r="C39" s="34"/>
      <c r="D39" s="35">
        <v>0</v>
      </c>
    </row>
    <row r="40" spans="1:4" ht="30" x14ac:dyDescent="0.25">
      <c r="A40" s="7" t="s">
        <v>43</v>
      </c>
      <c r="B40" s="38">
        <f>B38</f>
        <v>5.5952030000000006</v>
      </c>
      <c r="C40" s="34"/>
      <c r="D40" s="42">
        <v>5.5952030000000006</v>
      </c>
    </row>
    <row r="41" spans="1:4" x14ac:dyDescent="0.25">
      <c r="A41" s="7" t="s">
        <v>69</v>
      </c>
      <c r="B41" s="35">
        <v>4.3979999999999997</v>
      </c>
      <c r="C41" s="34"/>
      <c r="D41" s="42">
        <v>4.3979999999999997</v>
      </c>
    </row>
    <row r="42" spans="1:4" ht="45" x14ac:dyDescent="0.25">
      <c r="A42" s="7" t="s">
        <v>70</v>
      </c>
      <c r="B42" s="43">
        <v>5.5952030000000006</v>
      </c>
      <c r="C42" s="34"/>
      <c r="D42" s="38">
        <f>D40-D41</f>
        <v>1.1972030000000009</v>
      </c>
    </row>
    <row r="43" spans="1:4" x14ac:dyDescent="0.25">
      <c r="A43" s="9" t="s">
        <v>44</v>
      </c>
      <c r="B43" s="43">
        <v>5.5952030000000006</v>
      </c>
      <c r="C43" s="34"/>
      <c r="D43" s="35">
        <f>D42</f>
        <v>1.1972030000000009</v>
      </c>
    </row>
    <row r="44" spans="1:4" x14ac:dyDescent="0.25">
      <c r="A44" s="9" t="s">
        <v>45</v>
      </c>
      <c r="B44" s="34">
        <f>B42-B43</f>
        <v>0</v>
      </c>
      <c r="C44" s="34"/>
      <c r="D44" s="38">
        <f>D42-D43</f>
        <v>0</v>
      </c>
    </row>
    <row r="45" spans="1:4" ht="29.25" customHeight="1" x14ac:dyDescent="0.25">
      <c r="A45" s="7" t="s">
        <v>46</v>
      </c>
      <c r="B45" s="44">
        <v>0</v>
      </c>
      <c r="C45" s="34"/>
      <c r="D45" s="45">
        <f>B45</f>
        <v>0</v>
      </c>
    </row>
    <row r="46" spans="1:4" ht="45" x14ac:dyDescent="0.25">
      <c r="A46" s="7" t="s">
        <v>47</v>
      </c>
      <c r="B46" s="76" t="s">
        <v>71</v>
      </c>
      <c r="C46" s="77"/>
      <c r="D46" s="78"/>
    </row>
    <row r="47" spans="1:4" ht="30" x14ac:dyDescent="0.25">
      <c r="A47" s="7" t="s">
        <v>48</v>
      </c>
      <c r="B47" s="46">
        <v>3.3980000000000001</v>
      </c>
      <c r="C47" s="34"/>
      <c r="D47" s="33"/>
    </row>
    <row r="48" spans="1:4" x14ac:dyDescent="0.25">
      <c r="A48" s="7" t="s">
        <v>49</v>
      </c>
      <c r="B48" s="34"/>
      <c r="C48" s="34"/>
      <c r="D48" s="47"/>
    </row>
    <row r="49" spans="1:4" ht="30" x14ac:dyDescent="0.25">
      <c r="A49" s="7" t="s">
        <v>50</v>
      </c>
      <c r="B49" s="34">
        <v>1</v>
      </c>
      <c r="C49" s="34"/>
      <c r="D49" s="22"/>
    </row>
    <row r="50" spans="1:4" ht="30" x14ac:dyDescent="0.25">
      <c r="A50" s="7" t="s">
        <v>72</v>
      </c>
      <c r="B50" s="34">
        <v>3</v>
      </c>
      <c r="C50" s="34"/>
      <c r="D50" s="22"/>
    </row>
    <row r="51" spans="1:4" ht="30" x14ac:dyDescent="0.25">
      <c r="A51" s="7" t="s">
        <v>52</v>
      </c>
      <c r="B51" s="48">
        <v>10.039999999999999</v>
      </c>
      <c r="C51" s="34"/>
      <c r="D51" s="49"/>
    </row>
    <row r="52" spans="1:4" ht="45" x14ac:dyDescent="0.25">
      <c r="A52" s="7" t="s">
        <v>53</v>
      </c>
      <c r="B52" s="49">
        <v>132.61699999999999</v>
      </c>
      <c r="C52" s="34"/>
      <c r="D52" s="38"/>
    </row>
    <row r="53" spans="1:4" ht="45" x14ac:dyDescent="0.25">
      <c r="A53" s="7" t="s">
        <v>54</v>
      </c>
      <c r="B53" s="34">
        <v>38.064</v>
      </c>
      <c r="C53" s="34"/>
      <c r="D53" s="38"/>
    </row>
    <row r="54" spans="1:4" ht="45" x14ac:dyDescent="0.25">
      <c r="A54" s="7" t="s">
        <v>55</v>
      </c>
      <c r="B54" s="34">
        <v>1.2E-2</v>
      </c>
      <c r="C54" s="34"/>
      <c r="D54" s="38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52" t="s">
        <v>56</v>
      </c>
      <c r="B57" s="52"/>
      <c r="C57" s="52"/>
      <c r="D57" s="52"/>
    </row>
    <row r="58" spans="1:4" x14ac:dyDescent="0.25">
      <c r="A58" s="57" t="s">
        <v>57</v>
      </c>
      <c r="B58" s="57"/>
      <c r="C58" s="57"/>
      <c r="D58" s="57"/>
    </row>
    <row r="59" spans="1:4" x14ac:dyDescent="0.25">
      <c r="A59" s="52" t="s">
        <v>58</v>
      </c>
      <c r="B59" s="52"/>
      <c r="C59" s="52"/>
      <c r="D59" s="52"/>
    </row>
    <row r="60" spans="1:4" x14ac:dyDescent="0.25">
      <c r="A60" s="52" t="s">
        <v>59</v>
      </c>
      <c r="B60" s="52"/>
      <c r="C60" s="52"/>
      <c r="D60" s="52"/>
    </row>
    <row r="61" spans="1:4" x14ac:dyDescent="0.25">
      <c r="A61" s="2"/>
      <c r="B61" s="2"/>
      <c r="C61" s="2"/>
      <c r="D61" s="2"/>
    </row>
  </sheetData>
  <mergeCells count="16">
    <mergeCell ref="A57:D57"/>
    <mergeCell ref="A58:D58"/>
    <mergeCell ref="A59:D59"/>
    <mergeCell ref="A60:D60"/>
    <mergeCell ref="A9:A10"/>
    <mergeCell ref="B9:D9"/>
    <mergeCell ref="B11:D11"/>
    <mergeCell ref="A27:A28"/>
    <mergeCell ref="B28:D28"/>
    <mergeCell ref="B46:D46"/>
    <mergeCell ref="B7:D7"/>
    <mergeCell ref="A1:D1"/>
    <mergeCell ref="B3:D3"/>
    <mergeCell ref="B4:D4"/>
    <mergeCell ref="B5:D5"/>
    <mergeCell ref="B6:D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Сыктывкар</vt:lpstr>
      <vt:lpstr>Ухта</vt:lpstr>
      <vt:lpstr>Усинск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ws-aigul</dc:creator>
  <cp:lastModifiedBy>Alex</cp:lastModifiedBy>
  <dcterms:created xsi:type="dcterms:W3CDTF">2018-04-28T10:13:15Z</dcterms:created>
  <dcterms:modified xsi:type="dcterms:W3CDTF">2018-05-07T05:23:01Z</dcterms:modified>
</cp:coreProperties>
</file>